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428" activeTab="0"/>
  </bookViews>
  <sheets>
    <sheet name="Mortgage Loan Calculator" sheetId="1" r:id="rId1"/>
    <sheet name="Settings" sheetId="2" r:id="rId2"/>
  </sheets>
  <externalReferences>
    <externalReference r:id="rId5"/>
  </externalReferences>
  <definedNames>
    <definedName name="_xlfn.IFERROR" hidden="1">#NAME?</definedName>
    <definedName name="AnnualInsurance">'Mortgage Loan Calculator'!$Q$10</definedName>
    <definedName name="AnnualTaxes">'Mortgage Loan Calculator'!$Q$8</definedName>
    <definedName name="DurationOfLoan">'Mortgage Loan Calculator'!$E$12</definedName>
    <definedName name="extra_payments">'Mortgage Loan Calculator'!$I$22:$I$441</definedName>
    <definedName name="FullPrint">'Mortgage Loan Calculator'!$A$2:$R$440</definedName>
    <definedName name="HeaderRow">ROW('Mortgage Loan Calculator'!$B$21:$R$21)</definedName>
    <definedName name="interest">'Mortgage Loan Calculator'!$E$22:$E$441</definedName>
    <definedName name="InterestRate">'Mortgage Loan Calculator'!$E$10</definedName>
    <definedName name="LastRow">COUNTIF('Mortgage Loan Calculator'!$C$22:$C$440,"&gt;1")+HeaderRow</definedName>
    <definedName name="LoanAmount">'Mortgage Loan Calculator'!$E$14</definedName>
    <definedName name="LoanStart">'Mortgage Loan Calculator'!$P$6</definedName>
    <definedName name="lstPaymentScenarios">'Settings'!$C$4:$C$8</definedName>
    <definedName name="MIPMonthly">'Mortgage Loan Calculator'!$P$14</definedName>
    <definedName name="MonthlyLoanPayment">'Mortgage Loan Calculator'!$J$7</definedName>
    <definedName name="NoPaymentsRemaining">'Mortgage Loan Calculator'!$R$22:$R$441</definedName>
    <definedName name="PaymentDurationIncreaseDecrease">INT(NPER(InterestRate/12,-MonthlyLoanPayment*VLOOKUP(PaymentPercentage,PaymentScenarios,2,FALSE),LoanAmount))</definedName>
    <definedName name="PaymentPercentage">'Mortgage Loan Calculator'!$D$18</definedName>
    <definedName name="PaymentScenarios">'Settings'!$C$4:$D$8</definedName>
    <definedName name="PercentageIncreaseDecrease">1-PaymentDurationIncreaseDecrease/DurationOfLoan</definedName>
    <definedName name="pmi">'Mortgage Loan Calculator'!$K$22:$K$441</definedName>
    <definedName name="PMIAmount">'Mortgage Loan Calculator'!$P$14</definedName>
    <definedName name="PMIRate">'Mortgage Loan Calculator'!$P$12</definedName>
    <definedName name="_xlnm.Print_Titles" localSheetId="0">'Mortgage Loan Calculator'!$21:$21</definedName>
    <definedName name="PrintAreaReset">OFFSET(FullPrint,0,0,LastRow)</definedName>
    <definedName name="PropertyTaxAmount">'Mortgage Loan Calculator'!$Q$10</definedName>
    <definedName name="PropertyTaxRate">'Mortgage Loan Calculator'!#REF!</definedName>
    <definedName name="total_loan_payment">'Mortgage Loan Calculator'!$E$22:$I$441</definedName>
    <definedName name="total_payments">'Mortgage Loan Calculator'!$L$22:$L$441</definedName>
    <definedName name="ValueEntered">'Mortgage Loan Calculator'!$E$8,'Mortgage Loan Calculator'!$E$10,'Mortgage Loan Calculator'!$E$12,'Mortgage Loan Calculator'!$E$14,'Mortgage Loan Calculator'!$P$14,'Mortgage Loan Calculator'!$Q$12,'Mortgage Loan Calculator'!$Q$10,'Mortgage Loan Calculator'!$Q$8,'Mortgage Loan Calculator'!$P$6,'Mortgage Loan Calculator'!$E$6</definedName>
    <definedName name="ValueOfHome">'Mortgage Loan Calculator'!$E$6</definedName>
    <definedName name="ValuesEntered">IF(LoanAmount*InterestRate*DurationOfLoan*LoanStart*PropertyTaxRate*PropertyTaxAmount*PMIRate*PMIAmount&gt;0,1,0)</definedName>
  </definedNames>
  <calcPr fullCalcOnLoad="1"/>
</workbook>
</file>

<file path=xl/sharedStrings.xml><?xml version="1.0" encoding="utf-8"?>
<sst xmlns="http://schemas.openxmlformats.org/spreadsheetml/2006/main" count="51" uniqueCount="47">
  <si>
    <t>Loan Amount</t>
  </si>
  <si>
    <t>Loan Start Date</t>
  </si>
  <si>
    <t>Monthly Loan Payment</t>
  </si>
  <si>
    <t>Total Monthly Payments</t>
  </si>
  <si>
    <t>Total Interest Paid</t>
  </si>
  <si>
    <t>Total Loan Payments</t>
  </si>
  <si>
    <t>Total Extra Payments</t>
  </si>
  <si>
    <t>Interest Saved</t>
  </si>
  <si>
    <t>#</t>
  </si>
  <si>
    <t>Settings for Monthly Payment Scenario</t>
  </si>
  <si>
    <t>10% more</t>
  </si>
  <si>
    <t>25% more</t>
  </si>
  <si>
    <t>10% less</t>
  </si>
  <si>
    <t>15% less</t>
  </si>
  <si>
    <t>MORTGAGE LOAN CALCULATOR</t>
  </si>
  <si>
    <t>Interest Rate</t>
  </si>
  <si>
    <t>opening balance</t>
  </si>
  <si>
    <t>interest</t>
  </si>
  <si>
    <t>principal</t>
  </si>
  <si>
    <t>extra payments</t>
  </si>
  <si>
    <t>total payments</t>
  </si>
  <si>
    <t>closing balance</t>
  </si>
  <si>
    <t># remaining</t>
  </si>
  <si>
    <t>If you pay</t>
  </si>
  <si>
    <t>normal payments</t>
  </si>
  <si>
    <t>settings</t>
  </si>
  <si>
    <t>Months Reduced by Extra Payments</t>
  </si>
  <si>
    <t>The information in the table below provides the choices for the monthly payment scenario drop down list and the values used in the scenario calculation. Any changes made to the table could result in scenario errors.</t>
  </si>
  <si>
    <t>payment date</t>
  </si>
  <si>
    <t>Sales Price</t>
  </si>
  <si>
    <t>INPUTS</t>
  </si>
  <si>
    <t>OPTIONAL INPUTS</t>
  </si>
  <si>
    <t>CALCULATIONS</t>
  </si>
  <si>
    <t>Down Payment (%)</t>
  </si>
  <si>
    <t>Annual Taxes</t>
  </si>
  <si>
    <t>Annual Insurance</t>
  </si>
  <si>
    <t>Downpayment Amount</t>
  </si>
  <si>
    <t>PITI Payments</t>
  </si>
  <si>
    <t>Duration of Loan (in years)</t>
  </si>
  <si>
    <t>Y</t>
  </si>
  <si>
    <t>MIP Monthly</t>
  </si>
  <si>
    <t>mip</t>
  </si>
  <si>
    <t>property tax + Insurance</t>
  </si>
  <si>
    <t>Mortgage Ins. MIP (Y/N)</t>
  </si>
  <si>
    <t>NOTE---------------------------------&gt;</t>
  </si>
  <si>
    <t>You fill in red areas</t>
  </si>
  <si>
    <t>Grey areas are calculated for you</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</si>
</sst>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quot;$&quot;#,##0"/>
    <numFmt numFmtId="167" formatCode="0.0%"/>
  </numFmts>
  <fonts count="63">
    <font>
      <sz val="10"/>
      <color theme="1"/>
      <name val="Cambria"/>
      <family val="2"/>
    </font>
    <font>
      <sz val="11"/>
      <color indexed="8"/>
      <name val="Cambria"/>
      <family val="2"/>
    </font>
    <font>
      <sz val="11"/>
      <color indexed="23"/>
      <name val="Cambria"/>
      <family val="2"/>
    </font>
    <font>
      <b/>
      <sz val="23"/>
      <color indexed="63"/>
      <name val="Corbel"/>
      <family val="2"/>
    </font>
    <font>
      <sz val="16"/>
      <color indexed="10"/>
      <name val="Cambria"/>
      <family val="2"/>
    </font>
    <font>
      <sz val="10"/>
      <color indexed="63"/>
      <name val="Corbel"/>
      <family val="2"/>
    </font>
    <font>
      <b/>
      <sz val="9"/>
      <color indexed="9"/>
      <name val="Corbel"/>
      <family val="2"/>
    </font>
    <font>
      <sz val="9"/>
      <color indexed="63"/>
      <name val="Corbel"/>
      <family val="2"/>
    </font>
    <font>
      <sz val="12"/>
      <color indexed="63"/>
      <name val="Cambria"/>
      <family val="2"/>
    </font>
    <font>
      <sz val="12"/>
      <color indexed="8"/>
      <name val="Corbel"/>
      <family val="2"/>
    </font>
    <font>
      <b/>
      <sz val="12"/>
      <color indexed="9"/>
      <name val="Corbel"/>
      <family val="2"/>
    </font>
    <font>
      <sz val="12"/>
      <color indexed="9"/>
      <name val="Corbel"/>
      <family val="2"/>
    </font>
    <font>
      <sz val="10"/>
      <color indexed="63"/>
      <name val="Cambria"/>
      <family val="2"/>
    </font>
    <font>
      <b/>
      <sz val="11"/>
      <color indexed="9"/>
      <name val="Cambria"/>
      <family val="1"/>
    </font>
    <font>
      <sz val="10"/>
      <color indexed="8"/>
      <name val="Cambria"/>
      <family val="2"/>
    </font>
    <font>
      <b/>
      <sz val="15"/>
      <color indexed="8"/>
      <name val="Cambria"/>
      <family val="2"/>
    </font>
    <font>
      <b/>
      <sz val="13"/>
      <color indexed="8"/>
      <name val="Cambria"/>
      <family val="2"/>
    </font>
    <font>
      <b/>
      <sz val="11"/>
      <color indexed="8"/>
      <name val="Cambria"/>
      <family val="2"/>
    </font>
    <font>
      <sz val="11"/>
      <color indexed="17"/>
      <name val="Cambria"/>
      <family val="2"/>
    </font>
    <font>
      <sz val="11"/>
      <color indexed="20"/>
      <name val="Cambria"/>
      <family val="2"/>
    </font>
    <font>
      <sz val="11"/>
      <color indexed="60"/>
      <name val="Cambria"/>
      <family val="2"/>
    </font>
    <font>
      <sz val="11"/>
      <color indexed="62"/>
      <name val="Cambria"/>
      <family val="2"/>
    </font>
    <font>
      <b/>
      <sz val="11"/>
      <color indexed="63"/>
      <name val="Cambria"/>
      <family val="2"/>
    </font>
    <font>
      <b/>
      <sz val="11"/>
      <color indexed="52"/>
      <name val="Cambria"/>
      <family val="2"/>
    </font>
    <font>
      <sz val="11"/>
      <color indexed="52"/>
      <name val="Cambria"/>
      <family val="2"/>
    </font>
    <font>
      <sz val="11"/>
      <color indexed="10"/>
      <name val="Cambria"/>
      <family val="2"/>
    </font>
    <font>
      <i/>
      <sz val="11"/>
      <color indexed="23"/>
      <name val="Cambria"/>
      <family val="2"/>
    </font>
    <font>
      <sz val="11"/>
      <color indexed="9"/>
      <name val="Cambria"/>
      <family val="2"/>
    </font>
    <font>
      <b/>
      <sz val="28"/>
      <color indexed="9"/>
      <name val="Corbel"/>
      <family val="2"/>
    </font>
    <font>
      <b/>
      <sz val="24"/>
      <color indexed="9"/>
      <name val="Corbel"/>
      <family val="2"/>
    </font>
    <font>
      <b/>
      <sz val="20"/>
      <color indexed="63"/>
      <name val="Cambria"/>
      <family val="2"/>
    </font>
    <font>
      <sz val="14"/>
      <color indexed="63"/>
      <name val="Cambria"/>
      <family val="2"/>
    </font>
    <font>
      <sz val="11"/>
      <color theme="1"/>
      <name val="Cambria"/>
      <family val="2"/>
    </font>
    <font>
      <sz val="11"/>
      <color theme="0"/>
      <name val="Cambria"/>
      <family val="2"/>
    </font>
    <font>
      <sz val="11"/>
      <color rgb="FF9C0006"/>
      <name val="Cambria"/>
      <family val="2"/>
    </font>
    <font>
      <b/>
      <sz val="11"/>
      <color rgb="FFFA7D00"/>
      <name val="Cambria"/>
      <family val="2"/>
    </font>
    <font>
      <sz val="10"/>
      <color theme="1" tint="0.34999001026153564"/>
      <name val="Corbel"/>
      <family val="2"/>
    </font>
    <font>
      <b/>
      <sz val="11"/>
      <color theme="0"/>
      <name val="Cambria"/>
      <family val="2"/>
    </font>
    <font>
      <i/>
      <sz val="11"/>
      <color rgb="FF7F7F7F"/>
      <name val="Cambria"/>
      <family val="2"/>
    </font>
    <font>
      <sz val="11"/>
      <color rgb="FF006100"/>
      <name val="Cambria"/>
      <family val="2"/>
    </font>
    <font>
      <b/>
      <sz val="15"/>
      <color theme="3"/>
      <name val="Cambria"/>
      <family val="2"/>
    </font>
    <font>
      <b/>
      <sz val="13"/>
      <color theme="3"/>
      <name val="Cambria"/>
      <family val="2"/>
    </font>
    <font>
      <b/>
      <sz val="11"/>
      <color theme="3"/>
      <name val="Cambria"/>
      <family val="2"/>
    </font>
    <font>
      <sz val="11"/>
      <color rgb="FF3F3F76"/>
      <name val="Cambria"/>
      <family val="2"/>
    </font>
    <font>
      <sz val="16"/>
      <color theme="4"/>
      <name val="Cambria"/>
      <family val="2"/>
    </font>
    <font>
      <sz val="12"/>
      <color theme="1" tint="0.34999001026153564"/>
      <name val="Cambria"/>
      <family val="2"/>
    </font>
    <font>
      <sz val="9"/>
      <color theme="1" tint="0.34999001026153564"/>
      <name val="Corbel"/>
      <family val="2"/>
    </font>
    <font>
      <sz val="11"/>
      <color rgb="FFFA7D00"/>
      <name val="Cambria"/>
      <family val="2"/>
    </font>
    <font>
      <sz val="11"/>
      <color rgb="FF9C6500"/>
      <name val="Cambria"/>
      <family val="2"/>
    </font>
    <font>
      <b/>
      <sz val="11"/>
      <color rgb="FF3F3F3F"/>
      <name val="Cambria"/>
      <family val="2"/>
    </font>
    <font>
      <b/>
      <sz val="23"/>
      <color theme="1" tint="0.34999001026153564"/>
      <name val="Corbel"/>
      <family val="2"/>
    </font>
    <font>
      <b/>
      <sz val="11"/>
      <color theme="1"/>
      <name val="Cambria"/>
      <family val="2"/>
    </font>
    <font>
      <sz val="11"/>
      <color rgb="FFFF0000"/>
      <name val="Cambria"/>
      <family val="2"/>
    </font>
    <font>
      <sz val="11"/>
      <color theme="1" tint="0.49998000264167786"/>
      <name val="Cambria"/>
      <family val="2"/>
    </font>
    <font>
      <b/>
      <sz val="9"/>
      <color theme="0"/>
      <name val="Corbel"/>
      <family val="2"/>
    </font>
    <font>
      <sz val="12"/>
      <color theme="1"/>
      <name val="Corbel"/>
      <family val="2"/>
    </font>
    <font>
      <sz val="10"/>
      <color theme="1" tint="0.34999001026153564"/>
      <name val="Cambria"/>
      <family val="2"/>
    </font>
    <font>
      <sz val="12"/>
      <color theme="0"/>
      <name val="Corbel"/>
      <family val="2"/>
    </font>
    <font>
      <b/>
      <sz val="12"/>
      <color theme="0"/>
      <name val="Corbel"/>
      <family val="2"/>
    </font>
    <font>
      <b/>
      <sz val="28"/>
      <color theme="0"/>
      <name val="Corbel"/>
      <family val="2"/>
    </font>
    <font>
      <b/>
      <sz val="24"/>
      <color theme="0"/>
      <name val="Corbel"/>
      <family val="2"/>
    </font>
    <font>
      <b/>
      <sz val="20"/>
      <color theme="1" tint="0.34999001026153564"/>
      <name val="Cambria"/>
      <family val="2"/>
    </font>
    <font>
      <sz val="14"/>
      <color theme="1" tint="0.34999001026153564"/>
      <name val="Cambri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theme="0" tint="-0.1499900072813034"/>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2" tint="-0.1499900072813034"/>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theme="0" tint="-0.3499799966812134"/>
      </top>
      <bottom style="thin">
        <color theme="0" tint="-0.349979996681213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right>
      <top style="thin">
        <color theme="0" tint="-0.1499900072813034"/>
      </top>
      <bottom/>
    </border>
    <border>
      <left/>
      <right/>
      <top/>
      <bottom style="thin">
        <color theme="0" tint="-0.3499799966812134"/>
      </bottom>
    </border>
    <border>
      <left style="medium">
        <color theme="4"/>
      </left>
      <right style="medium">
        <color theme="4"/>
      </right>
      <top/>
      <bottom/>
    </border>
    <border>
      <left style="medium">
        <color theme="4"/>
      </left>
      <right/>
      <top/>
      <bottom/>
    </border>
    <border>
      <left style="medium">
        <color theme="4"/>
      </left>
      <right style="medium">
        <color theme="4"/>
      </right>
      <top/>
      <bottom style="medium">
        <color theme="4"/>
      </bottom>
    </border>
    <border>
      <left style="medium">
        <color theme="4"/>
      </left>
      <right/>
      <top/>
      <bottom style="medium">
        <color theme="4"/>
      </bottom>
    </border>
    <border>
      <left style="thick">
        <color theme="0"/>
      </left>
      <right/>
      <top style="thin">
        <color theme="0" tint="-0.1499900072813034"/>
      </top>
      <bottom/>
    </border>
    <border>
      <left style="thick">
        <color theme="0"/>
      </left>
      <right style="thick">
        <color theme="0"/>
      </right>
      <top style="thin">
        <color theme="0" tint="-0.1499900072813034"/>
      </top>
      <bottom/>
    </border>
    <border>
      <left/>
      <right style="medium">
        <color theme="4"/>
      </right>
      <top/>
      <bottom/>
    </border>
    <border>
      <left/>
      <right/>
      <top/>
      <bottom style="medium">
        <color theme="4"/>
      </bottom>
    </border>
    <border>
      <left/>
      <right style="medium">
        <color theme="4"/>
      </right>
      <top/>
      <bottom style="medium">
        <color theme="4"/>
      </bottom>
    </border>
    <border>
      <left/>
      <right/>
      <top style="thin">
        <color theme="0" tint="-0.1499900072813034"/>
      </top>
      <bottom/>
    </border>
    <border>
      <left/>
      <right/>
      <top style="thin">
        <color theme="0" tint="-0.3499799966812134"/>
      </top>
      <bottom/>
    </border>
    <border>
      <left/>
      <right style="thin">
        <color theme="0" tint="-0.1499900072813034"/>
      </right>
      <top/>
      <bottom/>
    </border>
    <border>
      <left style="thin">
        <color theme="0"/>
      </left>
      <right style="thin">
        <color theme="0"/>
      </right>
      <top style="thin">
        <color theme="0"/>
      </top>
      <bottom style="thin">
        <color theme="0"/>
      </bottom>
    </border>
    <border>
      <left style="thin">
        <color theme="0"/>
      </left>
      <right/>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0" borderId="0" applyNumberFormat="0" applyFill="0" applyBorder="0">
      <alignment horizontal="left" indent="1"/>
      <protection/>
    </xf>
    <xf numFmtId="0" fontId="37" fillId="28" borderId="2" applyNumberFormat="0" applyAlignment="0" applyProtection="0"/>
    <xf numFmtId="43" fontId="32" fillId="0" borderId="0" applyFont="0" applyFill="0" applyBorder="0" applyAlignment="0" applyProtection="0"/>
    <xf numFmtId="41" fontId="0" fillId="0" borderId="0" applyFont="0" applyFill="0" applyBorder="0" applyAlignment="0" applyProtection="0"/>
    <xf numFmtId="44" fontId="32"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164" fontId="44" fillId="0" borderId="6" applyNumberFormat="0" applyFill="0" applyBorder="0" applyProtection="0">
      <alignment horizontal="right" indent="1"/>
    </xf>
    <xf numFmtId="166" fontId="45" fillId="31" borderId="6">
      <alignment/>
      <protection/>
    </xf>
    <xf numFmtId="0" fontId="46" fillId="31" borderId="6">
      <alignment horizontal="left" indent="1"/>
      <protection/>
    </xf>
    <xf numFmtId="0" fontId="47" fillId="0" borderId="7" applyNumberFormat="0" applyFill="0" applyAlignment="0" applyProtection="0"/>
    <xf numFmtId="0" fontId="48" fillId="32" borderId="0" applyNumberFormat="0" applyBorder="0" applyAlignment="0" applyProtection="0"/>
    <xf numFmtId="0" fontId="0" fillId="33" borderId="8" applyNumberFormat="0" applyFont="0" applyAlignment="0" applyProtection="0"/>
    <xf numFmtId="0" fontId="49" fillId="27" borderId="9" applyNumberFormat="0" applyAlignment="0" applyProtection="0"/>
    <xf numFmtId="9" fontId="32" fillId="0" borderId="0" applyFont="0" applyFill="0" applyBorder="0" applyAlignment="0" applyProtection="0"/>
    <xf numFmtId="0" fontId="37" fillId="20" borderId="0" applyNumberFormat="0">
      <alignment horizontal="center" vertical="top" textRotation="90"/>
      <protection/>
    </xf>
    <xf numFmtId="0" fontId="50" fillId="0" borderId="0" applyNumberFormat="0" applyFill="0" applyBorder="0" applyAlignment="0" applyProtection="0"/>
    <xf numFmtId="0" fontId="51" fillId="0" borderId="10" applyNumberFormat="0" applyFill="0" applyAlignment="0" applyProtection="0"/>
    <xf numFmtId="0" fontId="52" fillId="0" borderId="0" applyNumberFormat="0" applyFill="0" applyBorder="0" applyAlignment="0" applyProtection="0"/>
  </cellStyleXfs>
  <cellXfs count="93">
    <xf numFmtId="0" fontId="0" fillId="0" borderId="0" xfId="0" applyFont="1" applyAlignment="1">
      <alignment/>
    </xf>
    <xf numFmtId="17" fontId="0" fillId="0" borderId="0" xfId="0" applyNumberFormat="1" applyAlignment="1">
      <alignment horizontal="left"/>
    </xf>
    <xf numFmtId="0" fontId="0" fillId="0" borderId="0" xfId="0" applyAlignment="1">
      <alignment wrapText="1"/>
    </xf>
    <xf numFmtId="164" fontId="0" fillId="0" borderId="0" xfId="0" applyNumberFormat="1" applyAlignment="1">
      <alignment/>
    </xf>
    <xf numFmtId="0" fontId="0" fillId="0" borderId="0" xfId="0" applyAlignment="1">
      <alignment horizontal="center"/>
    </xf>
    <xf numFmtId="9" fontId="53" fillId="0" borderId="0" xfId="61" applyFont="1" applyAlignment="1">
      <alignment horizontal="left"/>
    </xf>
    <xf numFmtId="164" fontId="0" fillId="0" borderId="0" xfId="45" applyNumberFormat="1" applyFont="1" applyBorder="1" applyAlignment="1">
      <alignment/>
    </xf>
    <xf numFmtId="0" fontId="54" fillId="20" borderId="11" xfId="0" applyFont="1" applyFill="1" applyBorder="1" applyAlignment="1">
      <alignment horizontal="center" wrapText="1"/>
    </xf>
    <xf numFmtId="0" fontId="36" fillId="0" borderId="6" xfId="41" applyBorder="1">
      <alignment horizontal="left" indent="1"/>
      <protection/>
    </xf>
    <xf numFmtId="0" fontId="37" fillId="20" borderId="0" xfId="62">
      <alignment horizontal="center" vertical="top" textRotation="90"/>
      <protection/>
    </xf>
    <xf numFmtId="0" fontId="46" fillId="31" borderId="6" xfId="56">
      <alignment horizontal="left" indent="1"/>
      <protection/>
    </xf>
    <xf numFmtId="0" fontId="55" fillId="0" borderId="0" xfId="0" applyFont="1" applyAlignment="1">
      <alignment vertical="center"/>
    </xf>
    <xf numFmtId="1" fontId="45" fillId="31" borderId="6" xfId="55" applyNumberFormat="1" applyAlignment="1">
      <alignment horizontal="right" indent="1"/>
      <protection/>
    </xf>
    <xf numFmtId="0" fontId="36" fillId="0" borderId="12" xfId="41" applyBorder="1">
      <alignment horizontal="left" indent="1"/>
      <protection/>
    </xf>
    <xf numFmtId="9" fontId="44" fillId="0" borderId="12" xfId="54" applyNumberFormat="1" applyBorder="1" applyAlignment="1">
      <alignment horizontal="right" indent="1"/>
    </xf>
    <xf numFmtId="9" fontId="44" fillId="0" borderId="6" xfId="54" applyNumberFormat="1" applyAlignment="1">
      <alignment horizontal="right" indent="1"/>
    </xf>
    <xf numFmtId="0" fontId="50" fillId="0" borderId="0" xfId="63" applyBorder="1" applyAlignment="1">
      <alignment horizontal="left" vertical="center" indent="1"/>
    </xf>
    <xf numFmtId="0" fontId="56" fillId="0" borderId="13" xfId="0" applyFont="1" applyFill="1" applyBorder="1" applyAlignment="1">
      <alignment horizontal="center"/>
    </xf>
    <xf numFmtId="14" fontId="56" fillId="0" borderId="13" xfId="0" applyNumberFormat="1" applyFont="1" applyFill="1" applyBorder="1" applyAlignment="1">
      <alignment horizontal="left" indent="1"/>
    </xf>
    <xf numFmtId="165" fontId="56" fillId="0" borderId="14" xfId="45" applyNumberFormat="1" applyFont="1" applyFill="1" applyBorder="1" applyAlignment="1">
      <alignment horizontal="right" indent="1"/>
    </xf>
    <xf numFmtId="165" fontId="56" fillId="0" borderId="13" xfId="45" applyNumberFormat="1" applyFont="1" applyFill="1" applyBorder="1" applyAlignment="1">
      <alignment horizontal="right" indent="1"/>
    </xf>
    <xf numFmtId="1" fontId="56" fillId="0" borderId="13" xfId="43" applyNumberFormat="1" applyFont="1" applyFill="1" applyBorder="1" applyAlignment="1">
      <alignment horizontal="center"/>
    </xf>
    <xf numFmtId="0" fontId="56" fillId="0" borderId="15" xfId="0" applyFont="1" applyFill="1" applyBorder="1" applyAlignment="1">
      <alignment horizontal="center"/>
    </xf>
    <xf numFmtId="14" fontId="56" fillId="0" borderId="15" xfId="0" applyNumberFormat="1" applyFont="1" applyFill="1" applyBorder="1" applyAlignment="1">
      <alignment horizontal="left" indent="1"/>
    </xf>
    <xf numFmtId="165" fontId="56" fillId="0" borderId="16" xfId="45" applyNumberFormat="1" applyFont="1" applyFill="1" applyBorder="1" applyAlignment="1">
      <alignment horizontal="right" indent="1"/>
    </xf>
    <xf numFmtId="165" fontId="56" fillId="0" borderId="15" xfId="45" applyNumberFormat="1" applyFont="1" applyFill="1" applyBorder="1" applyAlignment="1">
      <alignment horizontal="right" indent="1"/>
    </xf>
    <xf numFmtId="0" fontId="54" fillId="20" borderId="17" xfId="0" applyFont="1" applyFill="1" applyBorder="1" applyAlignment="1">
      <alignment horizontal="center" wrapText="1"/>
    </xf>
    <xf numFmtId="0" fontId="54" fillId="20" borderId="18" xfId="0" applyFont="1" applyFill="1" applyBorder="1" applyAlignment="1">
      <alignment horizontal="center" wrapText="1"/>
    </xf>
    <xf numFmtId="0" fontId="50" fillId="0" borderId="0" xfId="63" applyNumberFormat="1" applyAlignment="1">
      <alignment horizontal="left" vertical="center" indent="1"/>
    </xf>
    <xf numFmtId="165" fontId="56" fillId="0" borderId="14" xfId="45" applyNumberFormat="1" applyFont="1" applyFill="1" applyBorder="1" applyAlignment="1">
      <alignment horizontal="right" indent="1"/>
    </xf>
    <xf numFmtId="0" fontId="46" fillId="31" borderId="6" xfId="56">
      <alignment horizontal="left" indent="1"/>
      <protection/>
    </xf>
    <xf numFmtId="0" fontId="54" fillId="20" borderId="17" xfId="0" applyFont="1" applyFill="1" applyBorder="1" applyAlignment="1">
      <alignment horizontal="center" wrapText="1"/>
    </xf>
    <xf numFmtId="165" fontId="56" fillId="0" borderId="14" xfId="45" applyNumberFormat="1" applyFont="1" applyFill="1" applyBorder="1" applyAlignment="1">
      <alignment horizontal="right" indent="1"/>
    </xf>
    <xf numFmtId="165" fontId="56" fillId="0" borderId="0" xfId="45" applyNumberFormat="1" applyFont="1" applyFill="1" applyBorder="1" applyAlignment="1">
      <alignment horizontal="right" indent="1"/>
    </xf>
    <xf numFmtId="165" fontId="56" fillId="0" borderId="19" xfId="45" applyNumberFormat="1" applyFont="1" applyFill="1" applyBorder="1" applyAlignment="1">
      <alignment horizontal="right" indent="1"/>
    </xf>
    <xf numFmtId="165" fontId="56" fillId="0" borderId="16" xfId="45" applyNumberFormat="1" applyFont="1" applyFill="1" applyBorder="1" applyAlignment="1">
      <alignment horizontal="right" indent="1"/>
    </xf>
    <xf numFmtId="165" fontId="56" fillId="0" borderId="20" xfId="45" applyNumberFormat="1" applyFont="1" applyFill="1" applyBorder="1" applyAlignment="1">
      <alignment horizontal="right" indent="1"/>
    </xf>
    <xf numFmtId="165" fontId="56" fillId="0" borderId="21" xfId="45" applyNumberFormat="1" applyFont="1" applyFill="1" applyBorder="1" applyAlignment="1">
      <alignment horizontal="right" indent="1"/>
    </xf>
    <xf numFmtId="0" fontId="54" fillId="20" borderId="17" xfId="0" applyFont="1" applyFill="1" applyBorder="1" applyAlignment="1">
      <alignment horizontal="center" wrapText="1"/>
    </xf>
    <xf numFmtId="0" fontId="54" fillId="20" borderId="22" xfId="0" applyFont="1" applyFill="1" applyBorder="1" applyAlignment="1">
      <alignment horizontal="center" wrapText="1"/>
    </xf>
    <xf numFmtId="0" fontId="54" fillId="20" borderId="11" xfId="0" applyFont="1" applyFill="1" applyBorder="1" applyAlignment="1">
      <alignment horizontal="center" wrapText="1"/>
    </xf>
    <xf numFmtId="0" fontId="36" fillId="0" borderId="23" xfId="41" applyBorder="1">
      <alignment horizontal="left" indent="1"/>
      <protection/>
    </xf>
    <xf numFmtId="0" fontId="36" fillId="0" borderId="12" xfId="41" applyBorder="1">
      <alignment horizontal="left" indent="1"/>
      <protection/>
    </xf>
    <xf numFmtId="166" fontId="45" fillId="31" borderId="6" xfId="55" applyAlignment="1">
      <alignment horizontal="right" indent="1"/>
      <protection/>
    </xf>
    <xf numFmtId="0" fontId="54" fillId="20" borderId="17" xfId="0" applyNumberFormat="1" applyFont="1" applyFill="1" applyBorder="1" applyAlignment="1">
      <alignment horizontal="center" wrapText="1"/>
    </xf>
    <xf numFmtId="0" fontId="54" fillId="20" borderId="22" xfId="0" applyNumberFormat="1" applyFont="1" applyFill="1" applyBorder="1" applyAlignment="1">
      <alignment horizontal="center" wrapText="1"/>
    </xf>
    <xf numFmtId="0" fontId="54" fillId="20" borderId="11" xfId="0" applyNumberFormat="1" applyFont="1" applyFill="1" applyBorder="1" applyAlignment="1">
      <alignment horizontal="center" wrapText="1"/>
    </xf>
    <xf numFmtId="0" fontId="37" fillId="20" borderId="0" xfId="62">
      <alignment horizontal="center" vertical="top" textRotation="90"/>
      <protection/>
    </xf>
    <xf numFmtId="0" fontId="46" fillId="31" borderId="12" xfId="56" applyBorder="1">
      <alignment horizontal="left" indent="1"/>
      <protection/>
    </xf>
    <xf numFmtId="0" fontId="37" fillId="20" borderId="0" xfId="62" applyNumberFormat="1">
      <alignment horizontal="center" vertical="top" textRotation="90"/>
      <protection/>
    </xf>
    <xf numFmtId="166" fontId="45" fillId="31" borderId="12" xfId="55" applyBorder="1" applyAlignment="1">
      <alignment horizontal="right" indent="1"/>
      <protection/>
    </xf>
    <xf numFmtId="0" fontId="36" fillId="0" borderId="0" xfId="41" applyBorder="1">
      <alignment horizontal="left" indent="1"/>
      <protection/>
    </xf>
    <xf numFmtId="0" fontId="37" fillId="20" borderId="24" xfId="62" applyBorder="1">
      <alignment horizontal="center" vertical="top" textRotation="90"/>
      <protection/>
    </xf>
    <xf numFmtId="0" fontId="56" fillId="0" borderId="0" xfId="0" applyFont="1" applyAlignment="1">
      <alignment vertical="top" wrapText="1"/>
    </xf>
    <xf numFmtId="0" fontId="0" fillId="34" borderId="0" xfId="0" applyFill="1" applyAlignment="1">
      <alignment/>
    </xf>
    <xf numFmtId="0" fontId="0" fillId="0" borderId="0" xfId="0" applyFill="1" applyAlignment="1">
      <alignment/>
    </xf>
    <xf numFmtId="0" fontId="0" fillId="34" borderId="0" xfId="0" applyFill="1" applyAlignment="1">
      <alignment horizontal="center"/>
    </xf>
    <xf numFmtId="166" fontId="44" fillId="2" borderId="0" xfId="54" applyNumberFormat="1" applyFill="1" applyBorder="1">
      <alignment horizontal="right" indent="1"/>
    </xf>
    <xf numFmtId="166" fontId="44" fillId="2" borderId="12" xfId="54" applyNumberFormat="1" applyFill="1" applyBorder="1">
      <alignment horizontal="right" indent="1"/>
    </xf>
    <xf numFmtId="0" fontId="0" fillId="2" borderId="0" xfId="0" applyFill="1" applyAlignment="1">
      <alignment/>
    </xf>
    <xf numFmtId="167" fontId="44" fillId="2" borderId="23" xfId="54" applyNumberFormat="1" applyFill="1" applyBorder="1">
      <alignment horizontal="right" indent="1"/>
    </xf>
    <xf numFmtId="167" fontId="44" fillId="2" borderId="12" xfId="54" applyNumberFormat="1" applyFill="1" applyBorder="1">
      <alignment horizontal="right" indent="1"/>
    </xf>
    <xf numFmtId="0" fontId="44" fillId="2" borderId="23" xfId="54" applyNumberFormat="1" applyFill="1" applyBorder="1">
      <alignment horizontal="right" indent="1"/>
    </xf>
    <xf numFmtId="0" fontId="44" fillId="2" borderId="12" xfId="54" applyNumberFormat="1" applyFill="1" applyBorder="1">
      <alignment horizontal="right" indent="1"/>
    </xf>
    <xf numFmtId="166" fontId="44" fillId="2" borderId="23" xfId="54" applyNumberFormat="1" applyFill="1" applyBorder="1">
      <alignment horizontal="right" indent="1"/>
    </xf>
    <xf numFmtId="166" fontId="44" fillId="35" borderId="23" xfId="54" applyNumberFormat="1" applyFill="1" applyBorder="1">
      <alignment horizontal="right" indent="1"/>
    </xf>
    <xf numFmtId="166" fontId="44" fillId="35" borderId="12" xfId="54" applyNumberFormat="1" applyFill="1" applyBorder="1">
      <alignment horizontal="right" indent="1"/>
    </xf>
    <xf numFmtId="0" fontId="36" fillId="35" borderId="23" xfId="41" applyFill="1" applyBorder="1">
      <alignment horizontal="left" indent="1"/>
      <protection/>
    </xf>
    <xf numFmtId="0" fontId="36" fillId="35" borderId="12" xfId="41" applyFill="1" applyBorder="1">
      <alignment horizontal="left" indent="1"/>
      <protection/>
    </xf>
    <xf numFmtId="0" fontId="55" fillId="34" borderId="0" xfId="0" applyFont="1" applyFill="1" applyAlignment="1">
      <alignment horizontal="center" vertical="center" wrapText="1"/>
    </xf>
    <xf numFmtId="0" fontId="57" fillId="34" borderId="0" xfId="0" applyFont="1" applyFill="1" applyAlignment="1">
      <alignment horizontal="left" vertical="center" wrapText="1"/>
    </xf>
    <xf numFmtId="0" fontId="58" fillId="34" borderId="25" xfId="0" applyFont="1" applyFill="1" applyBorder="1" applyAlignment="1">
      <alignment horizontal="center" vertical="center" wrapText="1"/>
    </xf>
    <xf numFmtId="0" fontId="57" fillId="34" borderId="26" xfId="0" applyFont="1" applyFill="1" applyBorder="1" applyAlignment="1">
      <alignment horizontal="left" vertical="center" wrapText="1" indent="1"/>
    </xf>
    <xf numFmtId="0" fontId="57" fillId="34" borderId="0" xfId="0" applyFont="1" applyFill="1" applyAlignment="1">
      <alignment horizontal="left" vertical="center" wrapText="1" indent="1"/>
    </xf>
    <xf numFmtId="0" fontId="59" fillId="34" borderId="0" xfId="63" applyNumberFormat="1" applyFont="1" applyFill="1" applyAlignment="1">
      <alignment horizontal="center" vertical="center"/>
    </xf>
    <xf numFmtId="0" fontId="60" fillId="34" borderId="0" xfId="0" applyFont="1" applyFill="1" applyAlignment="1">
      <alignment horizontal="center"/>
    </xf>
    <xf numFmtId="0" fontId="60" fillId="34" borderId="0" xfId="0" applyFont="1" applyFill="1" applyAlignment="1">
      <alignment horizontal="center" wrapText="1"/>
    </xf>
    <xf numFmtId="165" fontId="56" fillId="2" borderId="14" xfId="45" applyNumberFormat="1" applyFont="1" applyFill="1" applyBorder="1" applyAlignment="1">
      <alignment horizontal="right" indent="1"/>
    </xf>
    <xf numFmtId="0" fontId="36" fillId="35" borderId="0" xfId="41" applyFill="1" applyBorder="1">
      <alignment horizontal="left" indent="1"/>
      <protection/>
    </xf>
    <xf numFmtId="14" fontId="44" fillId="35" borderId="0" xfId="54" applyNumberFormat="1" applyFill="1" applyBorder="1">
      <alignment horizontal="right" indent="1"/>
    </xf>
    <xf numFmtId="14" fontId="44" fillId="35" borderId="12" xfId="54" applyNumberFormat="1" applyFill="1" applyBorder="1">
      <alignment horizontal="right" indent="1"/>
    </xf>
    <xf numFmtId="49" fontId="44" fillId="2" borderId="23" xfId="54" applyNumberFormat="1" applyFill="1" applyBorder="1">
      <alignment horizontal="right" indent="1"/>
    </xf>
    <xf numFmtId="49" fontId="44" fillId="2" borderId="12" xfId="54" applyNumberFormat="1" applyFill="1" applyBorder="1">
      <alignment horizontal="right" indent="1"/>
    </xf>
    <xf numFmtId="8" fontId="0" fillId="0" borderId="0" xfId="0" applyNumberFormat="1" applyAlignment="1">
      <alignment/>
    </xf>
    <xf numFmtId="0" fontId="0" fillId="0" borderId="0" xfId="0" applyAlignment="1">
      <alignment horizontal="center" wrapText="1"/>
    </xf>
    <xf numFmtId="0" fontId="61" fillId="0" borderId="0" xfId="0" applyFont="1" applyAlignment="1">
      <alignment/>
    </xf>
    <xf numFmtId="0" fontId="0" fillId="36" borderId="0" xfId="0" applyFill="1" applyAlignment="1">
      <alignment/>
    </xf>
    <xf numFmtId="0" fontId="0" fillId="36" borderId="0" xfId="0" applyFill="1" applyAlignment="1">
      <alignment vertical="center"/>
    </xf>
    <xf numFmtId="0" fontId="62" fillId="2" borderId="0" xfId="0" applyFont="1" applyFill="1" applyAlignment="1">
      <alignment/>
    </xf>
    <xf numFmtId="0" fontId="0" fillId="2" borderId="0" xfId="0" applyFill="1" applyAlignment="1">
      <alignment vertical="center"/>
    </xf>
    <xf numFmtId="0" fontId="62" fillId="35" borderId="0" xfId="0" applyFont="1" applyFill="1" applyAlignment="1">
      <alignment/>
    </xf>
    <xf numFmtId="0" fontId="0" fillId="35" borderId="0" xfId="0" applyFill="1" applyAlignment="1">
      <alignment/>
    </xf>
    <xf numFmtId="0" fontId="0" fillId="35" borderId="0" xfId="0" applyFill="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alculator Labels"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Input Data" xfId="54"/>
    <cellStyle name="Key Stats Data" xfId="55"/>
    <cellStyle name="Key Stats Label" xfId="56"/>
    <cellStyle name="Linked Cell" xfId="57"/>
    <cellStyle name="Neutral" xfId="58"/>
    <cellStyle name="Note" xfId="59"/>
    <cellStyle name="Output" xfId="60"/>
    <cellStyle name="Percent" xfId="61"/>
    <cellStyle name="Rotated Labels" xfId="62"/>
    <cellStyle name="Title" xfId="63"/>
    <cellStyle name="Total" xfId="64"/>
    <cellStyle name="Warning Text" xfId="65"/>
  </cellStyles>
  <dxfs count="10">
    <dxf>
      <border>
        <left/>
        <right/>
        <top/>
        <bottom/>
      </border>
    </dxf>
    <dxf>
      <font>
        <color theme="1" tint="0.34999001026153564"/>
      </font>
      <fill>
        <patternFill>
          <bgColor theme="0" tint="-0.04997999966144562"/>
        </patternFill>
      </fill>
    </dxf>
    <dxf>
      <font>
        <color theme="0"/>
      </font>
      <fill>
        <patternFill patternType="none">
          <bgColor indexed="65"/>
        </patternFill>
      </fill>
      <border>
        <left/>
        <right/>
        <top/>
        <bottom/>
      </border>
    </dxf>
    <dxf>
      <border>
        <left/>
        <right/>
        <top/>
        <bottom/>
      </border>
    </dxf>
    <dxf>
      <font>
        <color theme="1" tint="0.34999001026153564"/>
      </font>
      <fill>
        <patternFill>
          <bgColor theme="0" tint="-0.04997999966144562"/>
        </patternFill>
      </fill>
    </dxf>
    <dxf>
      <font>
        <color theme="0"/>
      </font>
      <fill>
        <patternFill patternType="none">
          <bgColor indexed="65"/>
        </patternFill>
      </fill>
      <border>
        <left/>
        <right/>
        <top/>
        <bottom/>
      </border>
    </dxf>
    <dxf>
      <font>
        <color theme="0"/>
      </font>
      <fill>
        <patternFill patternType="none">
          <bgColor indexed="65"/>
        </patternFill>
      </fill>
      <border>
        <left>
          <color rgb="FF000000"/>
        </left>
        <right>
          <color rgb="FF000000"/>
        </right>
        <top/>
        <bottom>
          <color rgb="FF000000"/>
        </bottom>
      </border>
    </dxf>
    <dxf>
      <font>
        <color theme="1" tint="0.34999001026153564"/>
      </font>
      <fill>
        <patternFill>
          <bgColor theme="0" tint="-0.04997999966144562"/>
        </patternFill>
      </fill>
      <border/>
    </dxf>
    <dxf>
      <border>
        <bottom style="thin">
          <color theme="4"/>
        </bottom>
      </border>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ortgage%20loan%20calculator%20orig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rtgage Loan Calculator"/>
      <sheetName val="Settings"/>
    </sheetNames>
    <sheetDataSet>
      <sheetData sheetId="0">
        <row r="191">
          <cell r="E191">
            <v>842.0563645313558</v>
          </cell>
        </row>
      </sheetData>
    </sheetDataSet>
  </externalBook>
</externalLink>
</file>

<file path=xl/theme/theme1.xml><?xml version="1.0" encoding="utf-8"?>
<a:theme xmlns:a="http://schemas.openxmlformats.org/drawingml/2006/main" name="Office Theme">
  <a:themeElements>
    <a:clrScheme name="Mortgage Loan Calculator">
      <a:dk1>
        <a:sysClr val="windowText" lastClr="000000"/>
      </a:dk1>
      <a:lt1>
        <a:sysClr val="window" lastClr="FFFFFF"/>
      </a:lt1>
      <a:dk2>
        <a:srgbClr val="000000"/>
      </a:dk2>
      <a:lt2>
        <a:srgbClr val="FFFFFF"/>
      </a:lt2>
      <a:accent1>
        <a:srgbClr val="C80000"/>
      </a:accent1>
      <a:accent2>
        <a:srgbClr val="FFB400"/>
      </a:accent2>
      <a:accent3>
        <a:srgbClr val="7EB606"/>
      </a:accent3>
      <a:accent4>
        <a:srgbClr val="E2751D"/>
      </a:accent4>
      <a:accent5>
        <a:srgbClr val="2C7C9F"/>
      </a:accent5>
      <a:accent6>
        <a:srgbClr val="843A9F"/>
      </a:accent6>
      <a:hlink>
        <a:srgbClr val="2C7C9F"/>
      </a:hlink>
      <a:folHlink>
        <a:srgbClr val="843A9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pageSetUpPr fitToPage="1"/>
  </sheetPr>
  <dimension ref="A2:S442"/>
  <sheetViews>
    <sheetView showGridLines="0" tabSelected="1" zoomScalePageLayoutView="0" workbookViewId="0" topLeftCell="A1">
      <pane ySplit="21" topLeftCell="A22" activePane="bottomLeft" state="frozen"/>
      <selection pane="topLeft" activeCell="A1" sqref="A1"/>
      <selection pane="bottomLeft" activeCell="L22" sqref="L22:N22"/>
    </sheetView>
  </sheetViews>
  <sheetFormatPr defaultColWidth="9.140625" defaultRowHeight="12.75"/>
  <cols>
    <col min="1" max="1" width="2.00390625" style="0" customWidth="1"/>
    <col min="2" max="2" width="3.8515625" style="4" customWidth="1"/>
    <col min="3" max="3" width="15.28125" style="0" customWidth="1"/>
    <col min="4" max="4" width="18.8515625" style="0" customWidth="1"/>
    <col min="5" max="5" width="18.28125" style="0" customWidth="1"/>
    <col min="6" max="6" width="2.00390625" style="0" customWidth="1"/>
    <col min="7" max="7" width="3.8515625" style="0" customWidth="1"/>
    <col min="8" max="8" width="8.00390625" style="0" customWidth="1"/>
    <col min="9" max="9" width="13.8515625" style="0" customWidth="1"/>
    <col min="10" max="10" width="13.00390625" style="0" customWidth="1"/>
    <col min="11" max="11" width="10.28125" style="0" customWidth="1"/>
    <col min="12" max="12" width="2.00390625" style="0" customWidth="1"/>
    <col min="13" max="13" width="3.8515625" style="0" customWidth="1"/>
    <col min="14" max="14" width="10.421875" style="0" customWidth="1"/>
    <col min="15" max="15" width="9.8515625" style="0" customWidth="1"/>
    <col min="16" max="17" width="4.00390625" style="0" customWidth="1"/>
    <col min="18" max="18" width="16.8515625" style="4" customWidth="1"/>
    <col min="19" max="19" width="2.57421875" style="0" customWidth="1"/>
  </cols>
  <sheetData>
    <row r="2" spans="2:18" ht="38.25" customHeight="1">
      <c r="B2" s="74" t="s">
        <v>14</v>
      </c>
      <c r="C2" s="74"/>
      <c r="D2" s="74"/>
      <c r="E2" s="74"/>
      <c r="F2" s="74"/>
      <c r="G2" s="74"/>
      <c r="H2" s="74"/>
      <c r="I2" s="74"/>
      <c r="J2" s="74"/>
      <c r="K2" s="74"/>
      <c r="L2" s="74"/>
      <c r="M2" s="74"/>
      <c r="N2" s="74"/>
      <c r="O2" s="74"/>
      <c r="P2" s="74"/>
      <c r="Q2" s="74"/>
      <c r="R2" s="74"/>
    </row>
    <row r="3" spans="1:18" ht="38.25" customHeight="1">
      <c r="A3" s="28"/>
      <c r="C3" s="85" t="s">
        <v>44</v>
      </c>
      <c r="E3" s="86"/>
      <c r="F3" s="87"/>
      <c r="G3" s="88" t="s">
        <v>45</v>
      </c>
      <c r="H3" s="59"/>
      <c r="I3" s="89"/>
      <c r="J3" s="89"/>
      <c r="K3" s="59"/>
      <c r="M3" s="90" t="s">
        <v>46</v>
      </c>
      <c r="N3" s="91"/>
      <c r="O3" s="91"/>
      <c r="P3" s="91"/>
      <c r="Q3" s="91"/>
      <c r="R3" s="92"/>
    </row>
    <row r="4" spans="2:18" ht="21.75" customHeight="1">
      <c r="B4" s="75" t="s">
        <v>30</v>
      </c>
      <c r="C4" s="75"/>
      <c r="D4" s="75"/>
      <c r="E4" s="75"/>
      <c r="F4" s="55"/>
      <c r="G4" s="76" t="s">
        <v>32</v>
      </c>
      <c r="H4" s="76"/>
      <c r="I4" s="76"/>
      <c r="J4" s="76"/>
      <c r="K4" s="76"/>
      <c r="L4" s="55"/>
      <c r="M4" s="76" t="s">
        <v>31</v>
      </c>
      <c r="N4" s="76"/>
      <c r="O4" s="76"/>
      <c r="P4" s="76"/>
      <c r="Q4" s="76"/>
      <c r="R4" s="76"/>
    </row>
    <row r="5" spans="2:18" ht="17.25" customHeight="1">
      <c r="B5" s="75"/>
      <c r="C5" s="75"/>
      <c r="D5" s="75"/>
      <c r="E5" s="75"/>
      <c r="F5" s="55"/>
      <c r="G5" s="76"/>
      <c r="H5" s="76"/>
      <c r="I5" s="76"/>
      <c r="J5" s="76"/>
      <c r="K5" s="76"/>
      <c r="L5" s="55"/>
      <c r="M5" s="76"/>
      <c r="N5" s="76"/>
      <c r="O5" s="76"/>
      <c r="P5" s="76"/>
      <c r="Q5" s="76"/>
      <c r="R5" s="76"/>
    </row>
    <row r="6" spans="2:18" ht="12.75" customHeight="1">
      <c r="B6" s="49"/>
      <c r="C6" s="51" t="s">
        <v>29</v>
      </c>
      <c r="D6" s="51"/>
      <c r="E6" s="57">
        <v>300000</v>
      </c>
      <c r="G6" s="47"/>
      <c r="H6" s="48" t="s">
        <v>36</v>
      </c>
      <c r="I6" s="48"/>
      <c r="J6" s="50">
        <f>ValueOfHome-LoanAmount</f>
        <v>10500</v>
      </c>
      <c r="K6" s="50"/>
      <c r="M6" s="47"/>
      <c r="N6" s="78" t="s">
        <v>1</v>
      </c>
      <c r="O6" s="78"/>
      <c r="P6" s="79">
        <f ca="1">TODAY()+30</f>
        <v>41500</v>
      </c>
      <c r="Q6" s="79"/>
      <c r="R6" s="79"/>
    </row>
    <row r="7" spans="2:18" ht="15.75" customHeight="1">
      <c r="B7" s="49"/>
      <c r="C7" s="42"/>
      <c r="D7" s="42"/>
      <c r="E7" s="58"/>
      <c r="G7" s="47"/>
      <c r="H7" s="48" t="s">
        <v>2</v>
      </c>
      <c r="I7" s="48"/>
      <c r="J7" s="50">
        <f>PMT(InterestRate/12,DurationOfLoan,-LoanAmount)</f>
        <v>1554.0985986201426</v>
      </c>
      <c r="K7" s="50"/>
      <c r="M7" s="47"/>
      <c r="N7" s="68"/>
      <c r="O7" s="68"/>
      <c r="P7" s="80"/>
      <c r="Q7" s="80"/>
      <c r="R7" s="80"/>
    </row>
    <row r="8" spans="2:18" ht="15.75" customHeight="1">
      <c r="B8" s="49"/>
      <c r="C8" s="51" t="s">
        <v>33</v>
      </c>
      <c r="D8" s="51"/>
      <c r="E8" s="60">
        <v>0.035</v>
      </c>
      <c r="G8" s="47"/>
      <c r="H8" s="48" t="s">
        <v>37</v>
      </c>
      <c r="I8" s="48"/>
      <c r="J8" s="50">
        <f>MonthlyLoanPayment+(AnnualTaxes/12)+(AnnualInsurance/12)+MIPMonthly</f>
        <v>2480.6610986201426</v>
      </c>
      <c r="K8" s="50"/>
      <c r="M8" s="47"/>
      <c r="N8" s="41" t="s">
        <v>34</v>
      </c>
      <c r="O8" s="41"/>
      <c r="P8" s="41"/>
      <c r="Q8" s="64">
        <v>6500</v>
      </c>
      <c r="R8" s="64"/>
    </row>
    <row r="9" spans="2:18" ht="15.75" customHeight="1">
      <c r="B9" s="49"/>
      <c r="C9" s="42"/>
      <c r="D9" s="42"/>
      <c r="E9" s="61"/>
      <c r="G9" s="47"/>
      <c r="H9" s="30" t="s">
        <v>3</v>
      </c>
      <c r="I9" s="30"/>
      <c r="J9" s="43">
        <f>SUM(total_payments)</f>
        <v>952975.4955032541</v>
      </c>
      <c r="K9" s="43"/>
      <c r="M9" s="47"/>
      <c r="N9" s="42"/>
      <c r="O9" s="42"/>
      <c r="P9" s="42"/>
      <c r="Q9" s="58"/>
      <c r="R9" s="58"/>
    </row>
    <row r="10" spans="2:18" ht="15.75" customHeight="1">
      <c r="B10" s="49"/>
      <c r="C10" s="41" t="s">
        <v>15</v>
      </c>
      <c r="D10" s="41"/>
      <c r="E10" s="60">
        <v>0.05</v>
      </c>
      <c r="G10" s="47"/>
      <c r="H10" s="30" t="s">
        <v>5</v>
      </c>
      <c r="I10" s="30"/>
      <c r="J10" s="43">
        <f>SUM(total_loan_payment)</f>
        <v>559575.4955032503</v>
      </c>
      <c r="K10" s="43"/>
      <c r="M10" s="47"/>
      <c r="N10" s="41" t="s">
        <v>35</v>
      </c>
      <c r="O10" s="41"/>
      <c r="P10" s="41"/>
      <c r="Q10" s="64">
        <v>1000</v>
      </c>
      <c r="R10" s="64"/>
    </row>
    <row r="11" spans="2:18" ht="15.75" customHeight="1">
      <c r="B11" s="49"/>
      <c r="C11" s="42"/>
      <c r="D11" s="42"/>
      <c r="E11" s="61"/>
      <c r="G11" s="47"/>
      <c r="H11" s="30" t="s">
        <v>4</v>
      </c>
      <c r="I11" s="30"/>
      <c r="J11" s="43">
        <f>SUM(interest)</f>
        <v>269630.57490766654</v>
      </c>
      <c r="K11" s="43"/>
      <c r="M11" s="47"/>
      <c r="N11" s="42"/>
      <c r="O11" s="42"/>
      <c r="P11" s="42"/>
      <c r="Q11" s="58"/>
      <c r="R11" s="58"/>
    </row>
    <row r="12" spans="2:18" ht="15.75" customHeight="1">
      <c r="B12" s="49"/>
      <c r="C12" s="41" t="s">
        <v>38</v>
      </c>
      <c r="D12" s="41"/>
      <c r="E12" s="62">
        <v>360</v>
      </c>
      <c r="G12" s="47"/>
      <c r="H12" s="30" t="s">
        <v>26</v>
      </c>
      <c r="I12" s="30"/>
      <c r="J12" s="30"/>
      <c r="K12" s="12">
        <f>(DurationOfLoan-COUNTIF(NoPaymentsRemaining,"&gt;0"))</f>
        <v>1</v>
      </c>
      <c r="M12" s="47"/>
      <c r="N12" s="41" t="s">
        <v>43</v>
      </c>
      <c r="O12" s="41"/>
      <c r="P12" s="41"/>
      <c r="Q12" s="81" t="s">
        <v>39</v>
      </c>
      <c r="R12" s="81"/>
    </row>
    <row r="13" spans="2:18" ht="15.75" customHeight="1">
      <c r="B13" s="49"/>
      <c r="C13" s="42"/>
      <c r="D13" s="42"/>
      <c r="E13" s="63"/>
      <c r="G13" s="47"/>
      <c r="H13" s="30" t="s">
        <v>6</v>
      </c>
      <c r="I13" s="30"/>
      <c r="J13" s="43">
        <f>SUM(extra_payments)</f>
        <v>100</v>
      </c>
      <c r="K13" s="43"/>
      <c r="M13" s="47"/>
      <c r="N13" s="42"/>
      <c r="O13" s="42"/>
      <c r="P13" s="42"/>
      <c r="Q13" s="82"/>
      <c r="R13" s="82"/>
    </row>
    <row r="14" spans="2:18" ht="15.75" customHeight="1">
      <c r="B14" s="49"/>
      <c r="C14" s="67" t="s">
        <v>0</v>
      </c>
      <c r="D14" s="67"/>
      <c r="E14" s="65">
        <f>(ValueOfHome-(ValueOfHome*E8))</f>
        <v>289500</v>
      </c>
      <c r="G14" s="47"/>
      <c r="H14" s="30" t="s">
        <v>7</v>
      </c>
      <c r="I14" s="30"/>
      <c r="J14" s="43">
        <f ca="1">ROUND(-SUMPRODUCT(IPMT($E$10/12,ROW(OFFSET(A1,,,$E$12,1)),$E$12,$E$14)),0)-ROUND(J11,0)</f>
        <v>344</v>
      </c>
      <c r="K14" s="43"/>
      <c r="M14" s="47"/>
      <c r="N14" s="67" t="s">
        <v>40</v>
      </c>
      <c r="O14" s="67"/>
      <c r="P14" s="65">
        <f>IF(Q12="Y",(LoanAmount*0.0125)/12,0)</f>
        <v>301.5625</v>
      </c>
      <c r="Q14" s="65"/>
      <c r="R14" s="65"/>
    </row>
    <row r="15" spans="2:18" ht="15.75" customHeight="1">
      <c r="B15" s="49"/>
      <c r="C15" s="68"/>
      <c r="D15" s="68"/>
      <c r="E15" s="66"/>
      <c r="G15" s="47"/>
      <c r="H15" s="10"/>
      <c r="I15" s="10"/>
      <c r="J15" s="43"/>
      <c r="K15" s="43"/>
      <c r="M15" s="47"/>
      <c r="N15" s="68"/>
      <c r="O15" s="68"/>
      <c r="P15" s="66"/>
      <c r="Q15" s="66"/>
      <c r="R15" s="66"/>
    </row>
    <row r="16" ht="7.5" customHeight="1"/>
    <row r="17" spans="2:18" ht="4.5" customHeight="1">
      <c r="B17" s="56"/>
      <c r="C17" s="54"/>
      <c r="D17" s="54"/>
      <c r="E17" s="54"/>
      <c r="F17" s="54"/>
      <c r="G17" s="54"/>
      <c r="H17" s="54"/>
      <c r="I17" s="54"/>
      <c r="J17" s="54"/>
      <c r="K17" s="54"/>
      <c r="L17" s="54"/>
      <c r="M17" s="54"/>
      <c r="N17" s="54"/>
      <c r="O17" s="54"/>
      <c r="P17" s="54"/>
      <c r="Q17" s="54"/>
      <c r="R17" s="56"/>
    </row>
    <row r="18" spans="2:18" s="11" customFormat="1" ht="25.5" customHeight="1">
      <c r="B18" s="69">
        <f>_xlfn.IFERROR(IF(ValuesEntered,PercentageIncreaseDecrease,""),"")</f>
      </c>
      <c r="C18" s="70" t="s">
        <v>23</v>
      </c>
      <c r="D18" s="71" t="s">
        <v>10</v>
      </c>
      <c r="E18" s="72" t="str">
        <f>_xlfn.IFERROR("each month, "&amp;IF(PercentageIncreaseDecrease&gt;0,"your loan duration will decrease to "&amp;PaymentDurationIncreaseDecrease&amp;" months and your payment duration will decrease by "&amp;TEXT(PercentageIncreaseDecrease,"0.0%"),IF(PercentageIncreaseDecrease=0,"your loan duration will not change and your payment duration not increase or decrease.",IF(PercentageIncreaseDecrease&lt;0,"your loan duration will increase to "&amp;PaymentDurationIncreaseDecrease&amp;" months and your payment duration will increase by "&amp;TEXT(PercentageIncreaseDecrease,"0.0%"),""))),"")</f>
        <v>each month, your loan duration will decrease to 294 months and your payment duration will decrease by 18.3%</v>
      </c>
      <c r="F18" s="73"/>
      <c r="G18" s="73"/>
      <c r="H18" s="73"/>
      <c r="I18" s="73"/>
      <c r="J18" s="73"/>
      <c r="K18" s="73"/>
      <c r="L18" s="73"/>
      <c r="M18" s="73"/>
      <c r="N18" s="73"/>
      <c r="O18" s="73"/>
      <c r="P18" s="73"/>
      <c r="Q18" s="73"/>
      <c r="R18" s="73"/>
    </row>
    <row r="19" spans="2:18" ht="4.5" customHeight="1">
      <c r="B19" s="54"/>
      <c r="C19" s="54"/>
      <c r="D19" s="54"/>
      <c r="E19" s="54"/>
      <c r="F19" s="54"/>
      <c r="G19" s="54"/>
      <c r="H19" s="54"/>
      <c r="I19" s="54"/>
      <c r="J19" s="54"/>
      <c r="K19" s="54"/>
      <c r="L19" s="54"/>
      <c r="M19" s="54"/>
      <c r="N19" s="54"/>
      <c r="O19" s="54"/>
      <c r="P19" s="54"/>
      <c r="Q19" s="54"/>
      <c r="R19" s="54"/>
    </row>
    <row r="20" spans="6:13" ht="7.5" customHeight="1">
      <c r="F20" s="3"/>
      <c r="G20" s="3"/>
      <c r="H20" s="3"/>
      <c r="L20" s="6"/>
      <c r="M20" s="6"/>
    </row>
    <row r="21" spans="2:19" s="2" customFormat="1" ht="24" customHeight="1">
      <c r="B21" s="7" t="s">
        <v>8</v>
      </c>
      <c r="C21" s="27" t="s">
        <v>28</v>
      </c>
      <c r="D21" s="26" t="s">
        <v>16</v>
      </c>
      <c r="E21" s="27" t="s">
        <v>17</v>
      </c>
      <c r="F21" s="38" t="s">
        <v>18</v>
      </c>
      <c r="G21" s="39"/>
      <c r="H21" s="40"/>
      <c r="I21" s="26" t="s">
        <v>19</v>
      </c>
      <c r="J21" s="27" t="s">
        <v>42</v>
      </c>
      <c r="K21" s="31" t="s">
        <v>41</v>
      </c>
      <c r="L21" s="44" t="s">
        <v>20</v>
      </c>
      <c r="M21" s="45"/>
      <c r="N21" s="46"/>
      <c r="O21" s="38" t="s">
        <v>21</v>
      </c>
      <c r="P21" s="39"/>
      <c r="Q21" s="40"/>
      <c r="R21" s="27" t="s">
        <v>22</v>
      </c>
      <c r="S21"/>
    </row>
    <row r="22" spans="2:18" ht="17.25" customHeight="1">
      <c r="B22" s="17">
        <f>ROWS($B$22:B22)</f>
        <v>1</v>
      </c>
      <c r="C22" s="18">
        <f>LoanStart</f>
        <v>41500</v>
      </c>
      <c r="D22" s="29">
        <f>LoanAmount</f>
        <v>289500</v>
      </c>
      <c r="E22" s="20">
        <f>-IPMT($E$10/12,1,$E$12-ROWS($C$22:C22)+'[1]Mortgage Loan Calculator'!$E$191,D22)</f>
        <v>1206.25</v>
      </c>
      <c r="F22" s="32">
        <f>-PPMT($E$10/12,1,$E$12-ROWS($C$22:C22)+1,D22)</f>
        <v>347.8485986201425</v>
      </c>
      <c r="G22" s="33"/>
      <c r="H22" s="34"/>
      <c r="I22" s="29">
        <v>100</v>
      </c>
      <c r="J22" s="20">
        <f>(AnnualTaxes/12)+(AnnualInsurance/12)</f>
        <v>625</v>
      </c>
      <c r="K22" s="29">
        <f>MIPMonthly</f>
        <v>301.5625</v>
      </c>
      <c r="L22" s="32">
        <f>E22+F22+I22+J22+K22</f>
        <v>2580.6610986201426</v>
      </c>
      <c r="M22" s="33"/>
      <c r="N22" s="34"/>
      <c r="O22" s="32">
        <f>D22-F22-I22</f>
        <v>289052.15140137984</v>
      </c>
      <c r="P22" s="33"/>
      <c r="Q22" s="34"/>
      <c r="R22" s="21">
        <f>IF(R21&lt;1,0,NPER($E$10/12,-$J$7,O22))</f>
        <v>358.71328642571973</v>
      </c>
    </row>
    <row r="23" spans="2:18" ht="17.25" customHeight="1">
      <c r="B23" s="17">
        <f>ROWS($B$22:B23)</f>
        <v>2</v>
      </c>
      <c r="C23" s="18">
        <f>IF(O22&gt;0,EDATE(C22,1),"")</f>
        <v>41531</v>
      </c>
      <c r="D23" s="19">
        <f aca="true" t="shared" si="0" ref="D23:D86">IF(C23="",0,O22)</f>
        <v>289052.15140137984</v>
      </c>
      <c r="E23" s="20">
        <f>_xlfn.IFERROR(-IPMT($E$10/12,1,R22,D23),0)</f>
        <v>1204.383964172416</v>
      </c>
      <c r="F23" s="32">
        <f>_xlfn.IFERROR(-PPMT($E$10/12,1,R22,D23),0)</f>
        <v>349.7146344477245</v>
      </c>
      <c r="G23" s="33"/>
      <c r="H23" s="34"/>
      <c r="I23" s="77"/>
      <c r="J23" s="20">
        <f>IF(C23="",0,$Q$10)</f>
        <v>1000</v>
      </c>
      <c r="K23" s="19">
        <f aca="true" t="shared" si="1" ref="K23:K86">IF(C23="",0,IF(D23&lt;0.8*$E$6,0,$P$14))</f>
        <v>301.5625</v>
      </c>
      <c r="L23" s="32">
        <f aca="true" t="shared" si="2" ref="L23:L86">IF(C23="",0,E23+F23+I23+J23+K23)</f>
        <v>2855.6610986201404</v>
      </c>
      <c r="M23" s="33"/>
      <c r="N23" s="34"/>
      <c r="O23" s="32">
        <f aca="true" t="shared" si="3" ref="O23:O86">IF(C23="",0,D23-F23-I23)</f>
        <v>288702.43676693214</v>
      </c>
      <c r="P23" s="33"/>
      <c r="Q23" s="34"/>
      <c r="R23" s="21">
        <f>IF(R22&lt;1,0,NPER($E$10/12,-$J$7,O23))</f>
        <v>357.71328642571973</v>
      </c>
    </row>
    <row r="24" spans="2:18" ht="17.25" customHeight="1">
      <c r="B24" s="17">
        <f>ROWS($B$22:B24)</f>
        <v>3</v>
      </c>
      <c r="C24" s="18">
        <f aca="true" t="shared" si="4" ref="C24:C86">IF(O23&gt;0,EDATE(C23,1),"")</f>
        <v>41561</v>
      </c>
      <c r="D24" s="19">
        <f t="shared" si="0"/>
        <v>288702.43676693214</v>
      </c>
      <c r="E24" s="20">
        <f>_xlfn.IFERROR(-IPMT($E$10/12,1,R23,D24),0)</f>
        <v>1202.9268198622171</v>
      </c>
      <c r="F24" s="32">
        <f>_xlfn.IFERROR(-PPMT($E$10/12,1,R23,D24),0)</f>
        <v>351.17177875792333</v>
      </c>
      <c r="G24" s="33"/>
      <c r="H24" s="34"/>
      <c r="I24" s="77"/>
      <c r="J24" s="20">
        <f>IF(C24="",0,$Q$10)</f>
        <v>1000</v>
      </c>
      <c r="K24" s="19">
        <f t="shared" si="1"/>
        <v>301.5625</v>
      </c>
      <c r="L24" s="32">
        <f t="shared" si="2"/>
        <v>2855.6610986201404</v>
      </c>
      <c r="M24" s="33"/>
      <c r="N24" s="34"/>
      <c r="O24" s="32">
        <f t="shared" si="3"/>
        <v>288351.2649881742</v>
      </c>
      <c r="P24" s="33"/>
      <c r="Q24" s="34"/>
      <c r="R24" s="21">
        <f>IF(R23&lt;1,0,NPER($E$10/12,-$J$7,O24))</f>
        <v>356.7132864257197</v>
      </c>
    </row>
    <row r="25" spans="2:18" ht="17.25" customHeight="1">
      <c r="B25" s="17">
        <f>ROWS($B$22:B25)</f>
        <v>4</v>
      </c>
      <c r="C25" s="18">
        <f t="shared" si="4"/>
        <v>41592</v>
      </c>
      <c r="D25" s="19">
        <f t="shared" si="0"/>
        <v>288351.2649881742</v>
      </c>
      <c r="E25" s="20">
        <f>_xlfn.IFERROR(-IPMT($E$10/12,1,R24,D25),0)</f>
        <v>1201.4636041173924</v>
      </c>
      <c r="F25" s="32">
        <f>_xlfn.IFERROR(-PPMT($E$10/12,1,R24,D25),0)</f>
        <v>352.63499450274804</v>
      </c>
      <c r="G25" s="33"/>
      <c r="H25" s="34"/>
      <c r="I25" s="77"/>
      <c r="J25" s="20">
        <f>IF(C25="",0,$Q$10)</f>
        <v>1000</v>
      </c>
      <c r="K25" s="19">
        <f t="shared" si="1"/>
        <v>301.5625</v>
      </c>
      <c r="L25" s="32">
        <f t="shared" si="2"/>
        <v>2855.6610986201404</v>
      </c>
      <c r="M25" s="33"/>
      <c r="N25" s="34"/>
      <c r="O25" s="32">
        <f t="shared" si="3"/>
        <v>287998.62999367143</v>
      </c>
      <c r="P25" s="33"/>
      <c r="Q25" s="34"/>
      <c r="R25" s="21">
        <f aca="true" t="shared" si="5" ref="R25:R88">IF(R24&lt;1,0,NPER($E$10/12,-$J$7,O25))</f>
        <v>355.71328642571973</v>
      </c>
    </row>
    <row r="26" spans="2:18" ht="17.25" customHeight="1">
      <c r="B26" s="17">
        <f>ROWS($B$22:B26)</f>
        <v>5</v>
      </c>
      <c r="C26" s="18">
        <f>IF(O25&gt;0,EDATE(C25,1),"")</f>
        <v>41622</v>
      </c>
      <c r="D26" s="19">
        <f t="shared" si="0"/>
        <v>287998.62999367143</v>
      </c>
      <c r="E26" s="20">
        <f>_xlfn.IFERROR(-IPMT($E$10/12,1,R25,D26),0)</f>
        <v>1199.9942916402977</v>
      </c>
      <c r="F26" s="32">
        <f>_xlfn.IFERROR(-PPMT($E$10/12,1,R25,D26),0)</f>
        <v>354.1043069798427</v>
      </c>
      <c r="G26" s="33"/>
      <c r="H26" s="34"/>
      <c r="I26" s="77"/>
      <c r="J26" s="20">
        <f>IF(C26="",0,$Q$10)</f>
        <v>1000</v>
      </c>
      <c r="K26" s="19">
        <f t="shared" si="1"/>
        <v>301.5625</v>
      </c>
      <c r="L26" s="32">
        <f t="shared" si="2"/>
        <v>2855.6610986201404</v>
      </c>
      <c r="M26" s="33"/>
      <c r="N26" s="34"/>
      <c r="O26" s="32">
        <f t="shared" si="3"/>
        <v>287644.5256866916</v>
      </c>
      <c r="P26" s="33"/>
      <c r="Q26" s="34"/>
      <c r="R26" s="21">
        <f t="shared" si="5"/>
        <v>354.7132864257196</v>
      </c>
    </row>
    <row r="27" spans="2:18" ht="17.25" customHeight="1">
      <c r="B27" s="17">
        <f>ROWS($B$22:B27)</f>
        <v>6</v>
      </c>
      <c r="C27" s="18">
        <f t="shared" si="4"/>
        <v>41653</v>
      </c>
      <c r="D27" s="19">
        <f t="shared" si="0"/>
        <v>287644.5256866916</v>
      </c>
      <c r="E27" s="20">
        <f>_xlfn.IFERROR(-IPMT($E$10/12,1,R26,D27),0)</f>
        <v>1198.5188570278815</v>
      </c>
      <c r="F27" s="32">
        <f>_xlfn.IFERROR(-PPMT($E$10/12,1,R26,D27),0)</f>
        <v>355.579741592259</v>
      </c>
      <c r="G27" s="33"/>
      <c r="H27" s="34"/>
      <c r="I27" s="77"/>
      <c r="J27" s="20">
        <f>IF(C27="",0,$Q$10)</f>
        <v>1000</v>
      </c>
      <c r="K27" s="19">
        <f t="shared" si="1"/>
        <v>301.5625</v>
      </c>
      <c r="L27" s="32">
        <f t="shared" si="2"/>
        <v>2855.6610986201404</v>
      </c>
      <c r="M27" s="33"/>
      <c r="N27" s="34"/>
      <c r="O27" s="32">
        <f t="shared" si="3"/>
        <v>287288.9459450993</v>
      </c>
      <c r="P27" s="33"/>
      <c r="Q27" s="34"/>
      <c r="R27" s="21">
        <f t="shared" si="5"/>
        <v>353.7132864257196</v>
      </c>
    </row>
    <row r="28" spans="2:18" ht="17.25" customHeight="1">
      <c r="B28" s="17">
        <f>ROWS($B$22:B28)</f>
        <v>7</v>
      </c>
      <c r="C28" s="18">
        <f t="shared" si="4"/>
        <v>41684</v>
      </c>
      <c r="D28" s="19">
        <f t="shared" si="0"/>
        <v>287288.9459450993</v>
      </c>
      <c r="E28" s="20">
        <f>_xlfn.IFERROR(-IPMT($E$10/12,1,R27,D28),0)</f>
        <v>1197.037274771247</v>
      </c>
      <c r="F28" s="32">
        <f>_xlfn.IFERROR(-PPMT($E$10/12,1,R27,D28),0)</f>
        <v>357.06132384889327</v>
      </c>
      <c r="G28" s="33"/>
      <c r="H28" s="34"/>
      <c r="I28" s="77"/>
      <c r="J28" s="20">
        <f>IF(C28="",0,$Q$10)</f>
        <v>1000</v>
      </c>
      <c r="K28" s="19">
        <f t="shared" si="1"/>
        <v>301.5625</v>
      </c>
      <c r="L28" s="32">
        <f t="shared" si="2"/>
        <v>2855.6610986201404</v>
      </c>
      <c r="M28" s="33"/>
      <c r="N28" s="34"/>
      <c r="O28" s="32">
        <f t="shared" si="3"/>
        <v>286931.8846212504</v>
      </c>
      <c r="P28" s="33"/>
      <c r="Q28" s="34"/>
      <c r="R28" s="21">
        <f t="shared" si="5"/>
        <v>352.7132864257195</v>
      </c>
    </row>
    <row r="29" spans="2:18" ht="17.25" customHeight="1">
      <c r="B29" s="17">
        <f>ROWS($B$22:B29)</f>
        <v>8</v>
      </c>
      <c r="C29" s="18">
        <f t="shared" si="4"/>
        <v>41712</v>
      </c>
      <c r="D29" s="19">
        <f t="shared" si="0"/>
        <v>286931.8846212504</v>
      </c>
      <c r="E29" s="20">
        <f>_xlfn.IFERROR(-IPMT($E$10/12,1,R28,D29),0)</f>
        <v>1195.5495192552098</v>
      </c>
      <c r="F29" s="32">
        <f>_xlfn.IFERROR(-PPMT($E$10/12,1,R28,D29),0)</f>
        <v>358.5490793649306</v>
      </c>
      <c r="G29" s="33"/>
      <c r="H29" s="34"/>
      <c r="I29" s="77"/>
      <c r="J29" s="20">
        <f>IF(C29="",0,$Q$10)</f>
        <v>1000</v>
      </c>
      <c r="K29" s="19">
        <f t="shared" si="1"/>
        <v>301.5625</v>
      </c>
      <c r="L29" s="32">
        <f t="shared" si="2"/>
        <v>2855.6610986201404</v>
      </c>
      <c r="M29" s="33"/>
      <c r="N29" s="34"/>
      <c r="O29" s="32">
        <f t="shared" si="3"/>
        <v>286573.33554188546</v>
      </c>
      <c r="P29" s="33"/>
      <c r="Q29" s="34"/>
      <c r="R29" s="21">
        <f t="shared" si="5"/>
        <v>351.7132864257196</v>
      </c>
    </row>
    <row r="30" spans="2:18" ht="17.25" customHeight="1">
      <c r="B30" s="17">
        <f>ROWS($B$22:B30)</f>
        <v>9</v>
      </c>
      <c r="C30" s="18">
        <f t="shared" si="4"/>
        <v>41743</v>
      </c>
      <c r="D30" s="19">
        <f t="shared" si="0"/>
        <v>286573.33554188546</v>
      </c>
      <c r="E30" s="20">
        <f>_xlfn.IFERROR(-IPMT($E$10/12,1,R29,D30),0)</f>
        <v>1194.055564757856</v>
      </c>
      <c r="F30" s="32">
        <f>_xlfn.IFERROR(-PPMT($E$10/12,1,R29,D30),0)</f>
        <v>360.04303386228423</v>
      </c>
      <c r="G30" s="33"/>
      <c r="H30" s="34"/>
      <c r="I30" s="77"/>
      <c r="J30" s="20">
        <f>IF(C30="",0,$Q$10)</f>
        <v>1000</v>
      </c>
      <c r="K30" s="19">
        <f t="shared" si="1"/>
        <v>301.5625</v>
      </c>
      <c r="L30" s="32">
        <f t="shared" si="2"/>
        <v>2855.6610986201404</v>
      </c>
      <c r="M30" s="33"/>
      <c r="N30" s="34"/>
      <c r="O30" s="32">
        <f t="shared" si="3"/>
        <v>286213.29250802315</v>
      </c>
      <c r="P30" s="33"/>
      <c r="Q30" s="34"/>
      <c r="R30" s="21">
        <f t="shared" si="5"/>
        <v>350.7132864257196</v>
      </c>
    </row>
    <row r="31" spans="2:18" ht="17.25" customHeight="1">
      <c r="B31" s="17">
        <f>ROWS($B$22:B31)</f>
        <v>10</v>
      </c>
      <c r="C31" s="18">
        <f t="shared" si="4"/>
        <v>41773</v>
      </c>
      <c r="D31" s="19">
        <f t="shared" si="0"/>
        <v>286213.29250802315</v>
      </c>
      <c r="E31" s="20">
        <f>_xlfn.IFERROR(-IPMT($E$10/12,1,R30,D31),0)</f>
        <v>1192.5553854500965</v>
      </c>
      <c r="F31" s="32">
        <f>_xlfn.IFERROR(-PPMT($E$10/12,1,R30,D31),0)</f>
        <v>361.5432131700437</v>
      </c>
      <c r="G31" s="33"/>
      <c r="H31" s="34"/>
      <c r="I31" s="77"/>
      <c r="J31" s="20">
        <f>IF(C31="",0,$Q$10)</f>
        <v>1000</v>
      </c>
      <c r="K31" s="19">
        <f t="shared" si="1"/>
        <v>301.5625</v>
      </c>
      <c r="L31" s="32">
        <f t="shared" si="2"/>
        <v>2855.6610986201404</v>
      </c>
      <c r="M31" s="33"/>
      <c r="N31" s="34"/>
      <c r="O31" s="32">
        <f t="shared" si="3"/>
        <v>285851.7492948531</v>
      </c>
      <c r="P31" s="33"/>
      <c r="Q31" s="34"/>
      <c r="R31" s="21">
        <f t="shared" si="5"/>
        <v>349.71328642571956</v>
      </c>
    </row>
    <row r="32" spans="2:18" ht="17.25" customHeight="1">
      <c r="B32" s="17">
        <f>ROWS($B$22:B32)</f>
        <v>11</v>
      </c>
      <c r="C32" s="18">
        <f t="shared" si="4"/>
        <v>41804</v>
      </c>
      <c r="D32" s="19">
        <f t="shared" si="0"/>
        <v>285851.7492948531</v>
      </c>
      <c r="E32" s="20">
        <f>_xlfn.IFERROR(-IPMT($E$10/12,1,R31,D32),0)</f>
        <v>1191.0489553952214</v>
      </c>
      <c r="F32" s="32">
        <f>_xlfn.IFERROR(-PPMT($E$10/12,1,R31,D32),0)</f>
        <v>363.04964322491907</v>
      </c>
      <c r="G32" s="33"/>
      <c r="H32" s="34"/>
      <c r="I32" s="77"/>
      <c r="J32" s="20">
        <f>IF(C32="",0,$Q$10)</f>
        <v>1000</v>
      </c>
      <c r="K32" s="19">
        <f t="shared" si="1"/>
        <v>301.5625</v>
      </c>
      <c r="L32" s="32">
        <f t="shared" si="2"/>
        <v>2855.6610986201404</v>
      </c>
      <c r="M32" s="33"/>
      <c r="N32" s="34"/>
      <c r="O32" s="32">
        <f t="shared" si="3"/>
        <v>285488.6996516282</v>
      </c>
      <c r="P32" s="33"/>
      <c r="Q32" s="34"/>
      <c r="R32" s="21">
        <f t="shared" si="5"/>
        <v>348.7132864257196</v>
      </c>
    </row>
    <row r="33" spans="2:18" ht="17.25" customHeight="1">
      <c r="B33" s="17">
        <f>ROWS($B$22:B33)</f>
        <v>12</v>
      </c>
      <c r="C33" s="18">
        <f t="shared" si="4"/>
        <v>41834</v>
      </c>
      <c r="D33" s="19">
        <f t="shared" si="0"/>
        <v>285488.6996516282</v>
      </c>
      <c r="E33" s="20">
        <f>_xlfn.IFERROR(-IPMT($E$10/12,1,R32,D33),0)</f>
        <v>1189.5362485484509</v>
      </c>
      <c r="F33" s="32">
        <f>_xlfn.IFERROR(-PPMT($E$10/12,1,R32,D33),0)</f>
        <v>364.5623500716894</v>
      </c>
      <c r="G33" s="33"/>
      <c r="H33" s="34"/>
      <c r="I33" s="77"/>
      <c r="J33" s="20">
        <f>IF(C33="",0,$Q$10)</f>
        <v>1000</v>
      </c>
      <c r="K33" s="19">
        <f t="shared" si="1"/>
        <v>301.5625</v>
      </c>
      <c r="L33" s="32">
        <f t="shared" si="2"/>
        <v>2855.6610986201404</v>
      </c>
      <c r="M33" s="33"/>
      <c r="N33" s="34"/>
      <c r="O33" s="32">
        <f t="shared" si="3"/>
        <v>285124.13730155653</v>
      </c>
      <c r="P33" s="33"/>
      <c r="Q33" s="34"/>
      <c r="R33" s="21">
        <f t="shared" si="5"/>
        <v>347.7132864257196</v>
      </c>
    </row>
    <row r="34" spans="2:18" ht="17.25" customHeight="1">
      <c r="B34" s="17">
        <f>ROWS($B$22:B34)</f>
        <v>13</v>
      </c>
      <c r="C34" s="18">
        <f t="shared" si="4"/>
        <v>41865</v>
      </c>
      <c r="D34" s="19">
        <f t="shared" si="0"/>
        <v>285124.13730155653</v>
      </c>
      <c r="E34" s="20">
        <f>_xlfn.IFERROR(-IPMT($E$10/12,1,R33,D34),0)</f>
        <v>1188.0172387564855</v>
      </c>
      <c r="F34" s="32">
        <f>_xlfn.IFERROR(-PPMT($E$10/12,1,R33,D34),0)</f>
        <v>366.0813598636549</v>
      </c>
      <c r="G34" s="33"/>
      <c r="H34" s="34"/>
      <c r="I34" s="77"/>
      <c r="J34" s="20">
        <f>IF(C34="",0,$Q$10)</f>
        <v>1000</v>
      </c>
      <c r="K34" s="19">
        <f t="shared" si="1"/>
        <v>301.5625</v>
      </c>
      <c r="L34" s="32">
        <f t="shared" si="2"/>
        <v>2855.6610986201404</v>
      </c>
      <c r="M34" s="33"/>
      <c r="N34" s="34"/>
      <c r="O34" s="32">
        <f t="shared" si="3"/>
        <v>284758.0559416929</v>
      </c>
      <c r="P34" s="33"/>
      <c r="Q34" s="34"/>
      <c r="R34" s="21">
        <f t="shared" si="5"/>
        <v>346.71328642571973</v>
      </c>
    </row>
    <row r="35" spans="2:18" ht="17.25" customHeight="1">
      <c r="B35" s="17">
        <f>ROWS($B$22:B35)</f>
        <v>14</v>
      </c>
      <c r="C35" s="18">
        <f t="shared" si="4"/>
        <v>41896</v>
      </c>
      <c r="D35" s="19">
        <f t="shared" si="0"/>
        <v>284758.0559416929</v>
      </c>
      <c r="E35" s="20">
        <f>_xlfn.IFERROR(-IPMT($E$10/12,1,R34,D35),0)</f>
        <v>1186.4918997570537</v>
      </c>
      <c r="F35" s="32">
        <f>_xlfn.IFERROR(-PPMT($E$10/12,1,R34,D35),0)</f>
        <v>367.60669886308654</v>
      </c>
      <c r="G35" s="33"/>
      <c r="H35" s="34"/>
      <c r="I35" s="77"/>
      <c r="J35" s="20">
        <f>IF(C35="",0,$Q$10)</f>
        <v>1000</v>
      </c>
      <c r="K35" s="19">
        <f t="shared" si="1"/>
        <v>301.5625</v>
      </c>
      <c r="L35" s="32">
        <f t="shared" si="2"/>
        <v>2855.6610986201404</v>
      </c>
      <c r="M35" s="33"/>
      <c r="N35" s="34"/>
      <c r="O35" s="32">
        <f t="shared" si="3"/>
        <v>284390.4492428298</v>
      </c>
      <c r="P35" s="33"/>
      <c r="Q35" s="34"/>
      <c r="R35" s="21">
        <f t="shared" si="5"/>
        <v>345.7132864257196</v>
      </c>
    </row>
    <row r="36" spans="2:18" ht="17.25" customHeight="1">
      <c r="B36" s="17">
        <f>ROWS($B$22:B36)</f>
        <v>15</v>
      </c>
      <c r="C36" s="18">
        <f t="shared" si="4"/>
        <v>41926</v>
      </c>
      <c r="D36" s="19">
        <f t="shared" si="0"/>
        <v>284390.4492428298</v>
      </c>
      <c r="E36" s="20">
        <f>_xlfn.IFERROR(-IPMT($E$10/12,1,R35,D36),0)</f>
        <v>1184.9602051784575</v>
      </c>
      <c r="F36" s="32">
        <f>_xlfn.IFERROR(-PPMT($E$10/12,1,R35,D36),0)</f>
        <v>369.138393441683</v>
      </c>
      <c r="G36" s="33"/>
      <c r="H36" s="34"/>
      <c r="I36" s="77"/>
      <c r="J36" s="20">
        <f>IF(C36="",0,$Q$10)</f>
        <v>1000</v>
      </c>
      <c r="K36" s="19">
        <f t="shared" si="1"/>
        <v>301.5625</v>
      </c>
      <c r="L36" s="32">
        <f t="shared" si="2"/>
        <v>2855.6610986201404</v>
      </c>
      <c r="M36" s="33"/>
      <c r="N36" s="34"/>
      <c r="O36" s="32">
        <f t="shared" si="3"/>
        <v>284021.31084938813</v>
      </c>
      <c r="P36" s="33"/>
      <c r="Q36" s="34"/>
      <c r="R36" s="21">
        <f t="shared" si="5"/>
        <v>344.71328642571973</v>
      </c>
    </row>
    <row r="37" spans="2:18" ht="17.25" customHeight="1">
      <c r="B37" s="17">
        <f>ROWS($B$22:B37)</f>
        <v>16</v>
      </c>
      <c r="C37" s="18">
        <f t="shared" si="4"/>
        <v>41957</v>
      </c>
      <c r="D37" s="19">
        <f t="shared" si="0"/>
        <v>284021.31084938813</v>
      </c>
      <c r="E37" s="20">
        <f>_xlfn.IFERROR(-IPMT($E$10/12,1,R36,D37),0)</f>
        <v>1183.4221285391172</v>
      </c>
      <c r="F37" s="32">
        <f>_xlfn.IFERROR(-PPMT($E$10/12,1,R36,D37),0)</f>
        <v>370.676470081023</v>
      </c>
      <c r="G37" s="33"/>
      <c r="H37" s="34"/>
      <c r="I37" s="77"/>
      <c r="J37" s="20">
        <f>IF(C37="",0,$Q$10)</f>
        <v>1000</v>
      </c>
      <c r="K37" s="19">
        <f t="shared" si="1"/>
        <v>301.5625</v>
      </c>
      <c r="L37" s="32">
        <f t="shared" si="2"/>
        <v>2855.6610986201404</v>
      </c>
      <c r="M37" s="33"/>
      <c r="N37" s="34"/>
      <c r="O37" s="32">
        <f t="shared" si="3"/>
        <v>283650.6343793071</v>
      </c>
      <c r="P37" s="33"/>
      <c r="Q37" s="34"/>
      <c r="R37" s="21">
        <f t="shared" si="5"/>
        <v>343.71328642571973</v>
      </c>
    </row>
    <row r="38" spans="2:18" ht="17.25" customHeight="1">
      <c r="B38" s="17">
        <f>ROWS($B$22:B38)</f>
        <v>17</v>
      </c>
      <c r="C38" s="18">
        <f t="shared" si="4"/>
        <v>41987</v>
      </c>
      <c r="D38" s="19">
        <f t="shared" si="0"/>
        <v>283650.6343793071</v>
      </c>
      <c r="E38" s="20">
        <f>_xlfn.IFERROR(-IPMT($E$10/12,1,R37,D38),0)</f>
        <v>1181.877643247113</v>
      </c>
      <c r="F38" s="32">
        <f>_xlfn.IFERROR(-PPMT($E$10/12,1,R37,D38),0)</f>
        <v>372.2209553730273</v>
      </c>
      <c r="G38" s="33"/>
      <c r="H38" s="34"/>
      <c r="I38" s="77"/>
      <c r="J38" s="20">
        <f>IF(C38="",0,$Q$10)</f>
        <v>1000</v>
      </c>
      <c r="K38" s="19">
        <f t="shared" si="1"/>
        <v>301.5625</v>
      </c>
      <c r="L38" s="32">
        <f t="shared" si="2"/>
        <v>2855.6610986201404</v>
      </c>
      <c r="M38" s="33"/>
      <c r="N38" s="34"/>
      <c r="O38" s="32">
        <f t="shared" si="3"/>
        <v>283278.4134239341</v>
      </c>
      <c r="P38" s="33"/>
      <c r="Q38" s="34"/>
      <c r="R38" s="21">
        <f t="shared" si="5"/>
        <v>342.71328642571973</v>
      </c>
    </row>
    <row r="39" spans="2:18" ht="17.25" customHeight="1">
      <c r="B39" s="17">
        <f>ROWS($B$22:B39)</f>
        <v>18</v>
      </c>
      <c r="C39" s="18">
        <f t="shared" si="4"/>
        <v>42018</v>
      </c>
      <c r="D39" s="19">
        <f t="shared" si="0"/>
        <v>283278.4134239341</v>
      </c>
      <c r="E39" s="20">
        <f>_xlfn.IFERROR(-IPMT($E$10/12,1,R38,D39),0)</f>
        <v>1180.3267225997254</v>
      </c>
      <c r="F39" s="32">
        <f>_xlfn.IFERROR(-PPMT($E$10/12,1,R38,D39),0)</f>
        <v>373.7718760204149</v>
      </c>
      <c r="G39" s="33"/>
      <c r="H39" s="34"/>
      <c r="I39" s="77"/>
      <c r="J39" s="20">
        <f>IF(C39="",0,$Q$10)</f>
        <v>1000</v>
      </c>
      <c r="K39" s="19">
        <f t="shared" si="1"/>
        <v>301.5625</v>
      </c>
      <c r="L39" s="32">
        <f t="shared" si="2"/>
        <v>2855.6610986201404</v>
      </c>
      <c r="M39" s="33"/>
      <c r="N39" s="34"/>
      <c r="O39" s="32">
        <f t="shared" si="3"/>
        <v>282904.64154791366</v>
      </c>
      <c r="P39" s="33"/>
      <c r="Q39" s="34"/>
      <c r="R39" s="21">
        <f t="shared" si="5"/>
        <v>341.7132864257196</v>
      </c>
    </row>
    <row r="40" spans="2:18" ht="17.25" customHeight="1">
      <c r="B40" s="17">
        <f>ROWS($B$22:B40)</f>
        <v>19</v>
      </c>
      <c r="C40" s="18">
        <f t="shared" si="4"/>
        <v>42049</v>
      </c>
      <c r="D40" s="19">
        <f t="shared" si="0"/>
        <v>282904.64154791366</v>
      </c>
      <c r="E40" s="20">
        <f>_xlfn.IFERROR(-IPMT($E$10/12,1,R39,D40),0)</f>
        <v>1178.7693397829735</v>
      </c>
      <c r="F40" s="32">
        <f>_xlfn.IFERROR(-PPMT($E$10/12,1,R39,D40),0)</f>
        <v>375.32925883716695</v>
      </c>
      <c r="G40" s="33"/>
      <c r="H40" s="34"/>
      <c r="I40" s="77"/>
      <c r="J40" s="20">
        <f>IF(C40="",0,$Q$10)</f>
        <v>1000</v>
      </c>
      <c r="K40" s="19">
        <f t="shared" si="1"/>
        <v>301.5625</v>
      </c>
      <c r="L40" s="32">
        <f t="shared" si="2"/>
        <v>2855.6610986201404</v>
      </c>
      <c r="M40" s="33"/>
      <c r="N40" s="34"/>
      <c r="O40" s="32">
        <f t="shared" si="3"/>
        <v>282529.3122890765</v>
      </c>
      <c r="P40" s="33"/>
      <c r="Q40" s="34"/>
      <c r="R40" s="21">
        <f t="shared" si="5"/>
        <v>340.7132864257197</v>
      </c>
    </row>
    <row r="41" spans="2:18" ht="17.25" customHeight="1">
      <c r="B41" s="17">
        <f>ROWS($B$22:B41)</f>
        <v>20</v>
      </c>
      <c r="C41" s="18">
        <f t="shared" si="4"/>
        <v>42077</v>
      </c>
      <c r="D41" s="19">
        <f t="shared" si="0"/>
        <v>282529.3122890765</v>
      </c>
      <c r="E41" s="20">
        <f>_xlfn.IFERROR(-IPMT($E$10/12,1,R40,D41),0)</f>
        <v>1177.205467871152</v>
      </c>
      <c r="F41" s="32">
        <f>_xlfn.IFERROR(-PPMT($E$10/12,1,R40,D41),0)</f>
        <v>376.89313074898826</v>
      </c>
      <c r="G41" s="33"/>
      <c r="H41" s="34"/>
      <c r="I41" s="77"/>
      <c r="J41" s="20">
        <f>IF(C41="",0,$Q$10)</f>
        <v>1000</v>
      </c>
      <c r="K41" s="19">
        <f t="shared" si="1"/>
        <v>301.5625</v>
      </c>
      <c r="L41" s="32">
        <f t="shared" si="2"/>
        <v>2855.6610986201404</v>
      </c>
      <c r="M41" s="33"/>
      <c r="N41" s="34"/>
      <c r="O41" s="32">
        <f t="shared" si="3"/>
        <v>282152.4191583275</v>
      </c>
      <c r="P41" s="33"/>
      <c r="Q41" s="34"/>
      <c r="R41" s="21">
        <f t="shared" si="5"/>
        <v>339.7132864257197</v>
      </c>
    </row>
    <row r="42" spans="2:18" ht="17.25" customHeight="1">
      <c r="B42" s="17">
        <f>ROWS($B$22:B42)</f>
        <v>21</v>
      </c>
      <c r="C42" s="18">
        <f t="shared" si="4"/>
        <v>42108</v>
      </c>
      <c r="D42" s="19">
        <f t="shared" si="0"/>
        <v>282152.4191583275</v>
      </c>
      <c r="E42" s="20">
        <f>_xlfn.IFERROR(-IPMT($E$10/12,1,R41,D42),0)</f>
        <v>1175.6350798263645</v>
      </c>
      <c r="F42" s="32">
        <f>_xlfn.IFERROR(-PPMT($E$10/12,1,R41,D42),0)</f>
        <v>378.46351879377573</v>
      </c>
      <c r="G42" s="33"/>
      <c r="H42" s="34"/>
      <c r="I42" s="77"/>
      <c r="J42" s="20">
        <f>IF(C42="",0,$Q$10)</f>
        <v>1000</v>
      </c>
      <c r="K42" s="19">
        <f t="shared" si="1"/>
        <v>301.5625</v>
      </c>
      <c r="L42" s="32">
        <f t="shared" si="2"/>
        <v>2855.6610986201404</v>
      </c>
      <c r="M42" s="33"/>
      <c r="N42" s="34"/>
      <c r="O42" s="32">
        <f t="shared" si="3"/>
        <v>281773.95563953376</v>
      </c>
      <c r="P42" s="33"/>
      <c r="Q42" s="34"/>
      <c r="R42" s="21">
        <f t="shared" si="5"/>
        <v>338.7132864257198</v>
      </c>
    </row>
    <row r="43" spans="2:18" ht="17.25" customHeight="1">
      <c r="B43" s="17">
        <f>ROWS($B$22:B43)</f>
        <v>22</v>
      </c>
      <c r="C43" s="18">
        <f t="shared" si="4"/>
        <v>42138</v>
      </c>
      <c r="D43" s="19">
        <f t="shared" si="0"/>
        <v>281773.95563953376</v>
      </c>
      <c r="E43" s="20">
        <f>_xlfn.IFERROR(-IPMT($E$10/12,1,R42,D43),0)</f>
        <v>1174.0581484980573</v>
      </c>
      <c r="F43" s="32">
        <f>_xlfn.IFERROR(-PPMT($E$10/12,1,R42,D43),0)</f>
        <v>380.0404501220829</v>
      </c>
      <c r="G43" s="33"/>
      <c r="H43" s="34"/>
      <c r="I43" s="77"/>
      <c r="J43" s="20">
        <f>IF(C43="",0,$Q$10)</f>
        <v>1000</v>
      </c>
      <c r="K43" s="19">
        <f t="shared" si="1"/>
        <v>301.5625</v>
      </c>
      <c r="L43" s="32">
        <f t="shared" si="2"/>
        <v>2855.6610986201404</v>
      </c>
      <c r="M43" s="33"/>
      <c r="N43" s="34"/>
      <c r="O43" s="32">
        <f t="shared" si="3"/>
        <v>281393.91518941167</v>
      </c>
      <c r="P43" s="33"/>
      <c r="Q43" s="34"/>
      <c r="R43" s="21">
        <f t="shared" si="5"/>
        <v>337.71328642571973</v>
      </c>
    </row>
    <row r="44" spans="2:18" ht="17.25" customHeight="1">
      <c r="B44" s="17">
        <f>ROWS($B$22:B44)</f>
        <v>23</v>
      </c>
      <c r="C44" s="18">
        <f t="shared" si="4"/>
        <v>42169</v>
      </c>
      <c r="D44" s="19">
        <f t="shared" si="0"/>
        <v>281393.91518941167</v>
      </c>
      <c r="E44" s="20">
        <f>_xlfn.IFERROR(-IPMT($E$10/12,1,R43,D44),0)</f>
        <v>1172.4746466225486</v>
      </c>
      <c r="F44" s="32">
        <f>_xlfn.IFERROR(-PPMT($E$10/12,1,R43,D44),0)</f>
        <v>381.62395199759175</v>
      </c>
      <c r="G44" s="33"/>
      <c r="H44" s="34"/>
      <c r="I44" s="77"/>
      <c r="J44" s="20">
        <f>IF(C44="",0,$Q$10)</f>
        <v>1000</v>
      </c>
      <c r="K44" s="19">
        <f t="shared" si="1"/>
        <v>301.5625</v>
      </c>
      <c r="L44" s="32">
        <f t="shared" si="2"/>
        <v>2855.6610986201404</v>
      </c>
      <c r="M44" s="33"/>
      <c r="N44" s="34"/>
      <c r="O44" s="32">
        <f t="shared" si="3"/>
        <v>281012.29123741406</v>
      </c>
      <c r="P44" s="33"/>
      <c r="Q44" s="34"/>
      <c r="R44" s="21">
        <f t="shared" si="5"/>
        <v>336.71328642571973</v>
      </c>
    </row>
    <row r="45" spans="2:18" ht="17.25" customHeight="1">
      <c r="B45" s="17">
        <f>ROWS($B$22:B45)</f>
        <v>24</v>
      </c>
      <c r="C45" s="18">
        <f t="shared" si="4"/>
        <v>42199</v>
      </c>
      <c r="D45" s="19">
        <f t="shared" si="0"/>
        <v>281012.29123741406</v>
      </c>
      <c r="E45" s="20">
        <f>_xlfn.IFERROR(-IPMT($E$10/12,1,R44,D45),0)</f>
        <v>1170.8845468225586</v>
      </c>
      <c r="F45" s="32">
        <f>_xlfn.IFERROR(-PPMT($E$10/12,1,R44,D45),0)</f>
        <v>383.21405179758165</v>
      </c>
      <c r="G45" s="33"/>
      <c r="H45" s="34"/>
      <c r="I45" s="77"/>
      <c r="J45" s="20">
        <f>IF(C45="",0,$Q$10)</f>
        <v>1000</v>
      </c>
      <c r="K45" s="19">
        <f t="shared" si="1"/>
        <v>301.5625</v>
      </c>
      <c r="L45" s="32">
        <f t="shared" si="2"/>
        <v>2855.6610986201404</v>
      </c>
      <c r="M45" s="33"/>
      <c r="N45" s="34"/>
      <c r="O45" s="32">
        <f t="shared" si="3"/>
        <v>280629.0771856165</v>
      </c>
      <c r="P45" s="33"/>
      <c r="Q45" s="34"/>
      <c r="R45" s="21">
        <f t="shared" si="5"/>
        <v>335.7132864257198</v>
      </c>
    </row>
    <row r="46" spans="2:18" ht="17.25" customHeight="1">
      <c r="B46" s="17">
        <f>ROWS($B$22:B46)</f>
        <v>25</v>
      </c>
      <c r="C46" s="18">
        <f t="shared" si="4"/>
        <v>42230</v>
      </c>
      <c r="D46" s="19">
        <f t="shared" si="0"/>
        <v>280629.0771856165</v>
      </c>
      <c r="E46" s="20">
        <f>_xlfn.IFERROR(-IPMT($E$10/12,1,R45,D46),0)</f>
        <v>1169.2878216067354</v>
      </c>
      <c r="F46" s="32">
        <f>_xlfn.IFERROR(-PPMT($E$10/12,1,R45,D46),0)</f>
        <v>384.81077701340485</v>
      </c>
      <c r="G46" s="33"/>
      <c r="H46" s="34"/>
      <c r="I46" s="77"/>
      <c r="J46" s="20">
        <f>IF(C46="",0,$Q$10)</f>
        <v>1000</v>
      </c>
      <c r="K46" s="19">
        <f t="shared" si="1"/>
        <v>301.5625</v>
      </c>
      <c r="L46" s="32">
        <f t="shared" si="2"/>
        <v>2855.6610986201404</v>
      </c>
      <c r="M46" s="33"/>
      <c r="N46" s="34"/>
      <c r="O46" s="32">
        <f t="shared" si="3"/>
        <v>280244.26640860306</v>
      </c>
      <c r="P46" s="33"/>
      <c r="Q46" s="34"/>
      <c r="R46" s="21">
        <f t="shared" si="5"/>
        <v>334.71328642571973</v>
      </c>
    </row>
    <row r="47" spans="2:18" ht="17.25" customHeight="1">
      <c r="B47" s="17">
        <f>ROWS($B$22:B47)</f>
        <v>26</v>
      </c>
      <c r="C47" s="18">
        <f t="shared" si="4"/>
        <v>42261</v>
      </c>
      <c r="D47" s="19">
        <f t="shared" si="0"/>
        <v>280244.26640860306</v>
      </c>
      <c r="E47" s="20">
        <f>_xlfn.IFERROR(-IPMT($E$10/12,1,R46,D47),0)</f>
        <v>1167.6844433691795</v>
      </c>
      <c r="F47" s="32">
        <f>_xlfn.IFERROR(-PPMT($E$10/12,1,R46,D47),0)</f>
        <v>386.41415525096085</v>
      </c>
      <c r="G47" s="33"/>
      <c r="H47" s="34"/>
      <c r="I47" s="77"/>
      <c r="J47" s="20">
        <f>IF(C47="",0,$Q$10)</f>
        <v>1000</v>
      </c>
      <c r="K47" s="19">
        <f t="shared" si="1"/>
        <v>301.5625</v>
      </c>
      <c r="L47" s="32">
        <f t="shared" si="2"/>
        <v>2855.6610986201404</v>
      </c>
      <c r="M47" s="33"/>
      <c r="N47" s="34"/>
      <c r="O47" s="32">
        <f t="shared" si="3"/>
        <v>279857.8522533521</v>
      </c>
      <c r="P47" s="33"/>
      <c r="Q47" s="34"/>
      <c r="R47" s="21">
        <f t="shared" si="5"/>
        <v>333.71328642571984</v>
      </c>
    </row>
    <row r="48" spans="2:18" ht="17.25" customHeight="1">
      <c r="B48" s="17">
        <f>ROWS($B$22:B48)</f>
        <v>27</v>
      </c>
      <c r="C48" s="18">
        <f t="shared" si="4"/>
        <v>42291</v>
      </c>
      <c r="D48" s="19">
        <f t="shared" si="0"/>
        <v>279857.8522533521</v>
      </c>
      <c r="E48" s="20">
        <f>_xlfn.IFERROR(-IPMT($E$10/12,1,R47,D48),0)</f>
        <v>1166.0743843889672</v>
      </c>
      <c r="F48" s="32">
        <f>_xlfn.IFERROR(-PPMT($E$10/12,1,R47,D48),0)</f>
        <v>388.0242142311729</v>
      </c>
      <c r="G48" s="33"/>
      <c r="H48" s="34"/>
      <c r="I48" s="77"/>
      <c r="J48" s="20">
        <f>IF(C48="",0,$Q$10)</f>
        <v>1000</v>
      </c>
      <c r="K48" s="19">
        <f t="shared" si="1"/>
        <v>301.5625</v>
      </c>
      <c r="L48" s="32">
        <f t="shared" si="2"/>
        <v>2855.6610986201404</v>
      </c>
      <c r="M48" s="33"/>
      <c r="N48" s="34"/>
      <c r="O48" s="32">
        <f t="shared" si="3"/>
        <v>279469.82803912094</v>
      </c>
      <c r="P48" s="33"/>
      <c r="Q48" s="34"/>
      <c r="R48" s="21">
        <f t="shared" si="5"/>
        <v>332.7132864257197</v>
      </c>
    </row>
    <row r="49" spans="2:18" ht="17.25" customHeight="1">
      <c r="B49" s="17">
        <f>ROWS($B$22:B49)</f>
        <v>28</v>
      </c>
      <c r="C49" s="18">
        <f t="shared" si="4"/>
        <v>42322</v>
      </c>
      <c r="D49" s="19">
        <f t="shared" si="0"/>
        <v>279469.82803912094</v>
      </c>
      <c r="E49" s="20">
        <f>_xlfn.IFERROR(-IPMT($E$10/12,1,R48,D49),0)</f>
        <v>1164.4576168296705</v>
      </c>
      <c r="F49" s="32">
        <f>_xlfn.IFERROR(-PPMT($E$10/12,1,R48,D49),0)</f>
        <v>389.6409817904699</v>
      </c>
      <c r="G49" s="33"/>
      <c r="H49" s="34"/>
      <c r="I49" s="77"/>
      <c r="J49" s="20">
        <f>IF(C49="",0,$Q$10)</f>
        <v>1000</v>
      </c>
      <c r="K49" s="19">
        <f t="shared" si="1"/>
        <v>301.5625</v>
      </c>
      <c r="L49" s="32">
        <f t="shared" si="2"/>
        <v>2855.6610986201404</v>
      </c>
      <c r="M49" s="33"/>
      <c r="N49" s="34"/>
      <c r="O49" s="32">
        <f t="shared" si="3"/>
        <v>279080.18705733045</v>
      </c>
      <c r="P49" s="33"/>
      <c r="Q49" s="34"/>
      <c r="R49" s="21">
        <f t="shared" si="5"/>
        <v>331.71328642571973</v>
      </c>
    </row>
    <row r="50" spans="2:18" ht="17.25" customHeight="1">
      <c r="B50" s="17">
        <f>ROWS($B$22:B50)</f>
        <v>29</v>
      </c>
      <c r="C50" s="18">
        <f t="shared" si="4"/>
        <v>42352</v>
      </c>
      <c r="D50" s="19">
        <f t="shared" si="0"/>
        <v>279080.18705733045</v>
      </c>
      <c r="E50" s="20">
        <f>_xlfn.IFERROR(-IPMT($E$10/12,1,R49,D50),0)</f>
        <v>1162.834112738877</v>
      </c>
      <c r="F50" s="32">
        <f>_xlfn.IFERROR(-PPMT($E$10/12,1,R49,D50),0)</f>
        <v>391.2644858812632</v>
      </c>
      <c r="G50" s="33"/>
      <c r="H50" s="34"/>
      <c r="I50" s="77"/>
      <c r="J50" s="20">
        <f>IF(C50="",0,$Q$10)</f>
        <v>1000</v>
      </c>
      <c r="K50" s="19">
        <f t="shared" si="1"/>
        <v>301.5625</v>
      </c>
      <c r="L50" s="32">
        <f t="shared" si="2"/>
        <v>2855.6610986201404</v>
      </c>
      <c r="M50" s="33"/>
      <c r="N50" s="34"/>
      <c r="O50" s="32">
        <f t="shared" si="3"/>
        <v>278688.9225714492</v>
      </c>
      <c r="P50" s="33"/>
      <c r="Q50" s="34"/>
      <c r="R50" s="21">
        <f t="shared" si="5"/>
        <v>330.7132864257197</v>
      </c>
    </row>
    <row r="51" spans="2:18" ht="17.25" customHeight="1">
      <c r="B51" s="17">
        <f>ROWS($B$22:B51)</f>
        <v>30</v>
      </c>
      <c r="C51" s="18">
        <f t="shared" si="4"/>
        <v>42383</v>
      </c>
      <c r="D51" s="19">
        <f t="shared" si="0"/>
        <v>278688.9225714492</v>
      </c>
      <c r="E51" s="20">
        <f>_xlfn.IFERROR(-IPMT($E$10/12,1,R50,D51),0)</f>
        <v>1161.203844047705</v>
      </c>
      <c r="F51" s="32">
        <f>_xlfn.IFERROR(-PPMT($E$10/12,1,R50,D51),0)</f>
        <v>392.8947545724353</v>
      </c>
      <c r="G51" s="33"/>
      <c r="H51" s="34"/>
      <c r="I51" s="77"/>
      <c r="J51" s="20">
        <f>IF(C51="",0,$Q$10)</f>
        <v>1000</v>
      </c>
      <c r="K51" s="19">
        <f t="shared" si="1"/>
        <v>301.5625</v>
      </c>
      <c r="L51" s="32">
        <f t="shared" si="2"/>
        <v>2855.6610986201404</v>
      </c>
      <c r="M51" s="33"/>
      <c r="N51" s="34"/>
      <c r="O51" s="32">
        <f t="shared" si="3"/>
        <v>278296.02781687677</v>
      </c>
      <c r="P51" s="33"/>
      <c r="Q51" s="34"/>
      <c r="R51" s="21">
        <f t="shared" si="5"/>
        <v>329.7132864257198</v>
      </c>
    </row>
    <row r="52" spans="2:18" ht="17.25" customHeight="1">
      <c r="B52" s="17">
        <f>ROWS($B$22:B52)</f>
        <v>31</v>
      </c>
      <c r="C52" s="18">
        <f t="shared" si="4"/>
        <v>42414</v>
      </c>
      <c r="D52" s="19">
        <f t="shared" si="0"/>
        <v>278296.02781687677</v>
      </c>
      <c r="E52" s="20">
        <f>_xlfn.IFERROR(-IPMT($E$10/12,1,R51,D52),0)</f>
        <v>1159.56678257032</v>
      </c>
      <c r="F52" s="32">
        <f>_xlfn.IFERROR(-PPMT($E$10/12,1,R51,D52),0)</f>
        <v>394.53181604982024</v>
      </c>
      <c r="G52" s="33"/>
      <c r="H52" s="34"/>
      <c r="I52" s="77"/>
      <c r="J52" s="20">
        <f>IF(C52="",0,$Q$10)</f>
        <v>1000</v>
      </c>
      <c r="K52" s="19">
        <f t="shared" si="1"/>
        <v>301.5625</v>
      </c>
      <c r="L52" s="32">
        <f t="shared" si="2"/>
        <v>2855.6610986201404</v>
      </c>
      <c r="M52" s="33"/>
      <c r="N52" s="34"/>
      <c r="O52" s="32">
        <f t="shared" si="3"/>
        <v>277901.49600082694</v>
      </c>
      <c r="P52" s="33"/>
      <c r="Q52" s="34"/>
      <c r="R52" s="21">
        <f t="shared" si="5"/>
        <v>328.71328642571973</v>
      </c>
    </row>
    <row r="53" spans="2:18" ht="17.25" customHeight="1">
      <c r="B53" s="17">
        <f>ROWS($B$22:B53)</f>
        <v>32</v>
      </c>
      <c r="C53" s="18">
        <f t="shared" si="4"/>
        <v>42443</v>
      </c>
      <c r="D53" s="19">
        <f t="shared" si="0"/>
        <v>277901.49600082694</v>
      </c>
      <c r="E53" s="20">
        <f>_xlfn.IFERROR(-IPMT($E$10/12,1,R52,D53),0)</f>
        <v>1157.9229000034456</v>
      </c>
      <c r="F53" s="32">
        <f>_xlfn.IFERROR(-PPMT($E$10/12,1,R52,D53),0)</f>
        <v>396.17569861669466</v>
      </c>
      <c r="G53" s="33"/>
      <c r="H53" s="34"/>
      <c r="I53" s="77"/>
      <c r="J53" s="20">
        <f>IF(C53="",0,$Q$10)</f>
        <v>1000</v>
      </c>
      <c r="K53" s="19">
        <f t="shared" si="1"/>
        <v>301.5625</v>
      </c>
      <c r="L53" s="32">
        <f t="shared" si="2"/>
        <v>2855.6610986201404</v>
      </c>
      <c r="M53" s="33"/>
      <c r="N53" s="34"/>
      <c r="O53" s="32">
        <f t="shared" si="3"/>
        <v>277505.3203022102</v>
      </c>
      <c r="P53" s="33"/>
      <c r="Q53" s="34"/>
      <c r="R53" s="21">
        <f t="shared" si="5"/>
        <v>327.7132864257197</v>
      </c>
    </row>
    <row r="54" spans="2:18" ht="17.25" customHeight="1">
      <c r="B54" s="17">
        <f>ROWS($B$22:B54)</f>
        <v>33</v>
      </c>
      <c r="C54" s="18">
        <f t="shared" si="4"/>
        <v>42474</v>
      </c>
      <c r="D54" s="19">
        <f t="shared" si="0"/>
        <v>277505.3203022102</v>
      </c>
      <c r="E54" s="20">
        <f>_xlfn.IFERROR(-IPMT($E$10/12,1,R53,D54),0)</f>
        <v>1156.272167925876</v>
      </c>
      <c r="F54" s="32">
        <f>_xlfn.IFERROR(-PPMT($E$10/12,1,R53,D54),0)</f>
        <v>397.82643069426433</v>
      </c>
      <c r="G54" s="33"/>
      <c r="H54" s="34"/>
      <c r="I54" s="77"/>
      <c r="J54" s="20">
        <f>IF(C54="",0,$Q$10)</f>
        <v>1000</v>
      </c>
      <c r="K54" s="19">
        <f t="shared" si="1"/>
        <v>301.5625</v>
      </c>
      <c r="L54" s="32">
        <f t="shared" si="2"/>
        <v>2855.6610986201404</v>
      </c>
      <c r="M54" s="33"/>
      <c r="N54" s="34"/>
      <c r="O54" s="32">
        <f t="shared" si="3"/>
        <v>277107.49387151597</v>
      </c>
      <c r="P54" s="33"/>
      <c r="Q54" s="34"/>
      <c r="R54" s="21">
        <f t="shared" si="5"/>
        <v>326.71328642571973</v>
      </c>
    </row>
    <row r="55" spans="2:18" ht="17.25" customHeight="1">
      <c r="B55" s="17">
        <f>ROWS($B$22:B55)</f>
        <v>34</v>
      </c>
      <c r="C55" s="18">
        <f t="shared" si="4"/>
        <v>42504</v>
      </c>
      <c r="D55" s="19">
        <f t="shared" si="0"/>
        <v>277107.49387151597</v>
      </c>
      <c r="E55" s="20">
        <f>_xlfn.IFERROR(-IPMT($E$10/12,1,R54,D55),0)</f>
        <v>1154.6145577979833</v>
      </c>
      <c r="F55" s="32">
        <f>_xlfn.IFERROR(-PPMT($E$10/12,1,R54,D55),0)</f>
        <v>399.48404082215694</v>
      </c>
      <c r="G55" s="33"/>
      <c r="H55" s="34"/>
      <c r="I55" s="77"/>
      <c r="J55" s="20">
        <f>IF(C55="",0,$Q$10)</f>
        <v>1000</v>
      </c>
      <c r="K55" s="19">
        <f t="shared" si="1"/>
        <v>301.5625</v>
      </c>
      <c r="L55" s="32">
        <f t="shared" si="2"/>
        <v>2855.6610986201404</v>
      </c>
      <c r="M55" s="33"/>
      <c r="N55" s="34"/>
      <c r="O55" s="32">
        <f t="shared" si="3"/>
        <v>276708.00983069383</v>
      </c>
      <c r="P55" s="33"/>
      <c r="Q55" s="34"/>
      <c r="R55" s="21">
        <f t="shared" si="5"/>
        <v>325.71328642571973</v>
      </c>
    </row>
    <row r="56" spans="2:18" ht="17.25" customHeight="1">
      <c r="B56" s="17">
        <f>ROWS($B$22:B56)</f>
        <v>35</v>
      </c>
      <c r="C56" s="18">
        <f t="shared" si="4"/>
        <v>42535</v>
      </c>
      <c r="D56" s="19">
        <f t="shared" si="0"/>
        <v>276708.00983069383</v>
      </c>
      <c r="E56" s="20">
        <f>_xlfn.IFERROR(-IPMT($E$10/12,1,R55,D56),0)</f>
        <v>1152.9500409612242</v>
      </c>
      <c r="F56" s="32">
        <f>_xlfn.IFERROR(-PPMT($E$10/12,1,R55,D56),0)</f>
        <v>401.14855765891593</v>
      </c>
      <c r="G56" s="33"/>
      <c r="H56" s="34"/>
      <c r="I56" s="77"/>
      <c r="J56" s="20">
        <f>IF(C56="",0,$Q$10)</f>
        <v>1000</v>
      </c>
      <c r="K56" s="19">
        <f t="shared" si="1"/>
        <v>301.5625</v>
      </c>
      <c r="L56" s="32">
        <f t="shared" si="2"/>
        <v>2855.6610986201404</v>
      </c>
      <c r="M56" s="33"/>
      <c r="N56" s="34"/>
      <c r="O56" s="32">
        <f t="shared" si="3"/>
        <v>276306.86127303494</v>
      </c>
      <c r="P56" s="33"/>
      <c r="Q56" s="34"/>
      <c r="R56" s="21">
        <f t="shared" si="5"/>
        <v>324.7132864257198</v>
      </c>
    </row>
    <row r="57" spans="2:18" ht="17.25" customHeight="1">
      <c r="B57" s="17">
        <f>ROWS($B$22:B57)</f>
        <v>36</v>
      </c>
      <c r="C57" s="18">
        <f t="shared" si="4"/>
        <v>42565</v>
      </c>
      <c r="D57" s="19">
        <f t="shared" si="0"/>
        <v>276306.86127303494</v>
      </c>
      <c r="E57" s="20">
        <f>_xlfn.IFERROR(-IPMT($E$10/12,1,R56,D57),0)</f>
        <v>1151.2785886376455</v>
      </c>
      <c r="F57" s="32">
        <f>_xlfn.IFERROR(-PPMT($E$10/12,1,R56,D57),0)</f>
        <v>402.8200099824947</v>
      </c>
      <c r="G57" s="33"/>
      <c r="H57" s="34"/>
      <c r="I57" s="77"/>
      <c r="J57" s="20">
        <f>IF(C57="",0,$Q$10)</f>
        <v>1000</v>
      </c>
      <c r="K57" s="19">
        <f t="shared" si="1"/>
        <v>301.5625</v>
      </c>
      <c r="L57" s="32">
        <f t="shared" si="2"/>
        <v>2855.6610986201404</v>
      </c>
      <c r="M57" s="33"/>
      <c r="N57" s="34"/>
      <c r="O57" s="32">
        <f t="shared" si="3"/>
        <v>275904.04126305244</v>
      </c>
      <c r="P57" s="33"/>
      <c r="Q57" s="34"/>
      <c r="R57" s="21">
        <f t="shared" si="5"/>
        <v>323.71328642571984</v>
      </c>
    </row>
    <row r="58" spans="2:18" ht="17.25" customHeight="1">
      <c r="B58" s="17">
        <f>ROWS($B$22:B58)</f>
        <v>37</v>
      </c>
      <c r="C58" s="18">
        <f t="shared" si="4"/>
        <v>42596</v>
      </c>
      <c r="D58" s="19">
        <f t="shared" si="0"/>
        <v>275904.04126305244</v>
      </c>
      <c r="E58" s="20">
        <f>_xlfn.IFERROR(-IPMT($E$10/12,1,R57,D58),0)</f>
        <v>1149.6001719293852</v>
      </c>
      <c r="F58" s="32">
        <f>_xlfn.IFERROR(-PPMT($E$10/12,1,R57,D58),0)</f>
        <v>404.49842669075485</v>
      </c>
      <c r="G58" s="33"/>
      <c r="H58" s="34"/>
      <c r="I58" s="77"/>
      <c r="J58" s="20">
        <f>IF(C58="",0,$Q$10)</f>
        <v>1000</v>
      </c>
      <c r="K58" s="19">
        <f t="shared" si="1"/>
        <v>301.5625</v>
      </c>
      <c r="L58" s="32">
        <f t="shared" si="2"/>
        <v>2855.66109862014</v>
      </c>
      <c r="M58" s="33"/>
      <c r="N58" s="34"/>
      <c r="O58" s="32">
        <f t="shared" si="3"/>
        <v>275499.5428363617</v>
      </c>
      <c r="P58" s="33"/>
      <c r="Q58" s="34"/>
      <c r="R58" s="21">
        <f t="shared" si="5"/>
        <v>322.71328642571984</v>
      </c>
    </row>
    <row r="59" spans="2:18" ht="17.25" customHeight="1">
      <c r="B59" s="17">
        <f>ROWS($B$22:B59)</f>
        <v>38</v>
      </c>
      <c r="C59" s="18">
        <f t="shared" si="4"/>
        <v>42627</v>
      </c>
      <c r="D59" s="19">
        <f t="shared" si="0"/>
        <v>275499.5428363617</v>
      </c>
      <c r="E59" s="20">
        <f>_xlfn.IFERROR(-IPMT($E$10/12,1,R58,D59),0)</f>
        <v>1147.9147618181737</v>
      </c>
      <c r="F59" s="32">
        <f>_xlfn.IFERROR(-PPMT($E$10/12,1,R58,D59),0)</f>
        <v>406.1838368019664</v>
      </c>
      <c r="G59" s="33"/>
      <c r="H59" s="34"/>
      <c r="I59" s="77"/>
      <c r="J59" s="20">
        <f>IF(C59="",0,$Q$10)</f>
        <v>1000</v>
      </c>
      <c r="K59" s="19">
        <f t="shared" si="1"/>
        <v>301.5625</v>
      </c>
      <c r="L59" s="32">
        <f t="shared" si="2"/>
        <v>2855.6610986201404</v>
      </c>
      <c r="M59" s="33"/>
      <c r="N59" s="34"/>
      <c r="O59" s="32">
        <f t="shared" si="3"/>
        <v>275093.3589995597</v>
      </c>
      <c r="P59" s="33"/>
      <c r="Q59" s="34"/>
      <c r="R59" s="21">
        <f t="shared" si="5"/>
        <v>321.71328642571984</v>
      </c>
    </row>
    <row r="60" spans="2:18" ht="17.25" customHeight="1">
      <c r="B60" s="17">
        <f>ROWS($B$22:B60)</f>
        <v>39</v>
      </c>
      <c r="C60" s="18">
        <f t="shared" si="4"/>
        <v>42657</v>
      </c>
      <c r="D60" s="19">
        <f t="shared" si="0"/>
        <v>275093.3589995597</v>
      </c>
      <c r="E60" s="20">
        <f>_xlfn.IFERROR(-IPMT($E$10/12,1,R59,D60),0)</f>
        <v>1146.2223291648322</v>
      </c>
      <c r="F60" s="32">
        <f>_xlfn.IFERROR(-PPMT($E$10/12,1,R59,D60),0)</f>
        <v>407.87626945530786</v>
      </c>
      <c r="G60" s="33"/>
      <c r="H60" s="34"/>
      <c r="I60" s="77"/>
      <c r="J60" s="20">
        <f>IF(C60="",0,$Q$10)</f>
        <v>1000</v>
      </c>
      <c r="K60" s="19">
        <f t="shared" si="1"/>
        <v>301.5625</v>
      </c>
      <c r="L60" s="32">
        <f t="shared" si="2"/>
        <v>2855.6610986201404</v>
      </c>
      <c r="M60" s="33"/>
      <c r="N60" s="34"/>
      <c r="O60" s="32">
        <f t="shared" si="3"/>
        <v>274685.4827301044</v>
      </c>
      <c r="P60" s="33"/>
      <c r="Q60" s="34"/>
      <c r="R60" s="21">
        <f t="shared" si="5"/>
        <v>320.7132864257198</v>
      </c>
    </row>
    <row r="61" spans="2:18" ht="17.25" customHeight="1">
      <c r="B61" s="17">
        <f>ROWS($B$22:B61)</f>
        <v>40</v>
      </c>
      <c r="C61" s="18">
        <f t="shared" si="4"/>
        <v>42688</v>
      </c>
      <c r="D61" s="19">
        <f t="shared" si="0"/>
        <v>274685.4827301044</v>
      </c>
      <c r="E61" s="20">
        <f>_xlfn.IFERROR(-IPMT($E$10/12,1,R60,D61),0)</f>
        <v>1144.5228447087684</v>
      </c>
      <c r="F61" s="32">
        <f>_xlfn.IFERROR(-PPMT($E$10/12,1,R60,D61),0)</f>
        <v>409.5757539113719</v>
      </c>
      <c r="G61" s="33"/>
      <c r="H61" s="34"/>
      <c r="I61" s="77"/>
      <c r="J61" s="20">
        <f>IF(C61="",0,$Q$10)</f>
        <v>1000</v>
      </c>
      <c r="K61" s="19">
        <f t="shared" si="1"/>
        <v>301.5625</v>
      </c>
      <c r="L61" s="32">
        <f t="shared" si="2"/>
        <v>2855.6610986201404</v>
      </c>
      <c r="M61" s="33"/>
      <c r="N61" s="34"/>
      <c r="O61" s="32">
        <f t="shared" si="3"/>
        <v>274275.906976193</v>
      </c>
      <c r="P61" s="33"/>
      <c r="Q61" s="34"/>
      <c r="R61" s="21">
        <f t="shared" si="5"/>
        <v>319.71328642571984</v>
      </c>
    </row>
    <row r="62" spans="2:18" ht="17.25" customHeight="1">
      <c r="B62" s="17">
        <f>ROWS($B$22:B62)</f>
        <v>41</v>
      </c>
      <c r="C62" s="18">
        <f t="shared" si="4"/>
        <v>42718</v>
      </c>
      <c r="D62" s="19">
        <f t="shared" si="0"/>
        <v>274275.906976193</v>
      </c>
      <c r="E62" s="20">
        <f>_xlfn.IFERROR(-IPMT($E$10/12,1,R61,D62),0)</f>
        <v>1142.816279067471</v>
      </c>
      <c r="F62" s="32">
        <f>_xlfn.IFERROR(-PPMT($E$10/12,1,R61,D62),0)</f>
        <v>411.2823195526689</v>
      </c>
      <c r="G62" s="33"/>
      <c r="H62" s="34"/>
      <c r="I62" s="77"/>
      <c r="J62" s="20">
        <f>IF(C62="",0,$Q$10)</f>
        <v>1000</v>
      </c>
      <c r="K62" s="19">
        <f t="shared" si="1"/>
        <v>301.5625</v>
      </c>
      <c r="L62" s="32">
        <f t="shared" si="2"/>
        <v>2855.66109862014</v>
      </c>
      <c r="M62" s="33"/>
      <c r="N62" s="34"/>
      <c r="O62" s="32">
        <f t="shared" si="3"/>
        <v>273864.62465664034</v>
      </c>
      <c r="P62" s="33"/>
      <c r="Q62" s="34"/>
      <c r="R62" s="21">
        <f t="shared" si="5"/>
        <v>318.7132864257198</v>
      </c>
    </row>
    <row r="63" spans="2:18" ht="17.25" customHeight="1">
      <c r="B63" s="17">
        <f>ROWS($B$22:B63)</f>
        <v>42</v>
      </c>
      <c r="C63" s="18">
        <f t="shared" si="4"/>
        <v>42749</v>
      </c>
      <c r="D63" s="19">
        <f t="shared" si="0"/>
        <v>273864.62465664034</v>
      </c>
      <c r="E63" s="20">
        <f>_xlfn.IFERROR(-IPMT($E$10/12,1,R62,D63),0)</f>
        <v>1141.1026027360015</v>
      </c>
      <c r="F63" s="32">
        <f>_xlfn.IFERROR(-PPMT($E$10/12,1,R62,D63),0)</f>
        <v>412.9959958841386</v>
      </c>
      <c r="G63" s="33"/>
      <c r="H63" s="34"/>
      <c r="I63" s="77"/>
      <c r="J63" s="20">
        <f>IF(C63="",0,$Q$10)</f>
        <v>1000</v>
      </c>
      <c r="K63" s="19">
        <f t="shared" si="1"/>
        <v>301.5625</v>
      </c>
      <c r="L63" s="32">
        <f t="shared" si="2"/>
        <v>2855.6610986201404</v>
      </c>
      <c r="M63" s="33"/>
      <c r="N63" s="34"/>
      <c r="O63" s="32">
        <f t="shared" si="3"/>
        <v>273451.6286607562</v>
      </c>
      <c r="P63" s="33"/>
      <c r="Q63" s="34"/>
      <c r="R63" s="21">
        <f t="shared" si="5"/>
        <v>317.7132864257198</v>
      </c>
    </row>
    <row r="64" spans="2:18" ht="17.25" customHeight="1">
      <c r="B64" s="17">
        <f>ROWS($B$22:B64)</f>
        <v>43</v>
      </c>
      <c r="C64" s="18">
        <f t="shared" si="4"/>
        <v>42780</v>
      </c>
      <c r="D64" s="19">
        <f t="shared" si="0"/>
        <v>273451.6286607562</v>
      </c>
      <c r="E64" s="20">
        <f>_xlfn.IFERROR(-IPMT($E$10/12,1,R63,D64),0)</f>
        <v>1139.3817860864842</v>
      </c>
      <c r="F64" s="32">
        <f>_xlfn.IFERROR(-PPMT($E$10/12,1,R63,D64),0)</f>
        <v>414.71681253365585</v>
      </c>
      <c r="G64" s="33"/>
      <c r="H64" s="34"/>
      <c r="I64" s="77"/>
      <c r="J64" s="20">
        <f>IF(C64="",0,$Q$10)</f>
        <v>1000</v>
      </c>
      <c r="K64" s="19">
        <f t="shared" si="1"/>
        <v>301.5625</v>
      </c>
      <c r="L64" s="32">
        <f t="shared" si="2"/>
        <v>2855.6610986201404</v>
      </c>
      <c r="M64" s="33"/>
      <c r="N64" s="34"/>
      <c r="O64" s="32">
        <f t="shared" si="3"/>
        <v>273036.91184822255</v>
      </c>
      <c r="P64" s="33"/>
      <c r="Q64" s="34"/>
      <c r="R64" s="21">
        <f t="shared" si="5"/>
        <v>316.7132864257197</v>
      </c>
    </row>
    <row r="65" spans="2:18" ht="17.25" customHeight="1">
      <c r="B65" s="17">
        <f>ROWS($B$22:B65)</f>
        <v>44</v>
      </c>
      <c r="C65" s="18">
        <f t="shared" si="4"/>
        <v>42808</v>
      </c>
      <c r="D65" s="19">
        <f t="shared" si="0"/>
        <v>273036.91184822255</v>
      </c>
      <c r="E65" s="20">
        <f>_xlfn.IFERROR(-IPMT($E$10/12,1,R64,D65),0)</f>
        <v>1137.6537993675938</v>
      </c>
      <c r="F65" s="32">
        <f>_xlfn.IFERROR(-PPMT($E$10/12,1,R64,D65),0)</f>
        <v>416.4447992525464</v>
      </c>
      <c r="G65" s="33"/>
      <c r="H65" s="34"/>
      <c r="I65" s="77"/>
      <c r="J65" s="20">
        <f>IF(C65="",0,$Q$10)</f>
        <v>1000</v>
      </c>
      <c r="K65" s="19">
        <f t="shared" si="1"/>
        <v>301.5625</v>
      </c>
      <c r="L65" s="32">
        <f t="shared" si="2"/>
        <v>2855.6610986201404</v>
      </c>
      <c r="M65" s="33"/>
      <c r="N65" s="34"/>
      <c r="O65" s="32">
        <f t="shared" si="3"/>
        <v>272620.46704897</v>
      </c>
      <c r="P65" s="33"/>
      <c r="Q65" s="34"/>
      <c r="R65" s="21">
        <f t="shared" si="5"/>
        <v>315.71328642571973</v>
      </c>
    </row>
    <row r="66" spans="2:18" ht="17.25" customHeight="1">
      <c r="B66" s="17">
        <f>ROWS($B$22:B66)</f>
        <v>45</v>
      </c>
      <c r="C66" s="18">
        <f t="shared" si="4"/>
        <v>42839</v>
      </c>
      <c r="D66" s="19">
        <f t="shared" si="0"/>
        <v>272620.46704897</v>
      </c>
      <c r="E66" s="20">
        <f>_xlfn.IFERROR(-IPMT($E$10/12,1,R65,D66),0)</f>
        <v>1135.9186127040416</v>
      </c>
      <c r="F66" s="32">
        <f>_xlfn.IFERROR(-PPMT($E$10/12,1,R65,D66),0)</f>
        <v>418.17998591609853</v>
      </c>
      <c r="G66" s="33"/>
      <c r="H66" s="34"/>
      <c r="I66" s="77"/>
      <c r="J66" s="20">
        <f>IF(C66="",0,$Q$10)</f>
        <v>1000</v>
      </c>
      <c r="K66" s="19">
        <f t="shared" si="1"/>
        <v>301.5625</v>
      </c>
      <c r="L66" s="32">
        <f t="shared" si="2"/>
        <v>2855.6610986201404</v>
      </c>
      <c r="M66" s="33"/>
      <c r="N66" s="34"/>
      <c r="O66" s="32">
        <f t="shared" si="3"/>
        <v>272202.28706305387</v>
      </c>
      <c r="P66" s="33"/>
      <c r="Q66" s="34"/>
      <c r="R66" s="21">
        <f t="shared" si="5"/>
        <v>314.7132864257197</v>
      </c>
    </row>
    <row r="67" spans="2:18" ht="17.25" customHeight="1">
      <c r="B67" s="17">
        <f>ROWS($B$22:B67)</f>
        <v>46</v>
      </c>
      <c r="C67" s="18">
        <f t="shared" si="4"/>
        <v>42869</v>
      </c>
      <c r="D67" s="19">
        <f t="shared" si="0"/>
        <v>272202.28706305387</v>
      </c>
      <c r="E67" s="20">
        <f>_xlfn.IFERROR(-IPMT($E$10/12,1,R66,D67),0)</f>
        <v>1134.1761960960578</v>
      </c>
      <c r="F67" s="32">
        <f>_xlfn.IFERROR(-PPMT($E$10/12,1,R66,D67),0)</f>
        <v>419.9224025240823</v>
      </c>
      <c r="G67" s="33"/>
      <c r="H67" s="34"/>
      <c r="I67" s="77"/>
      <c r="J67" s="20">
        <f>IF(C67="",0,$Q$10)</f>
        <v>1000</v>
      </c>
      <c r="K67" s="19">
        <f t="shared" si="1"/>
        <v>301.5625</v>
      </c>
      <c r="L67" s="32">
        <f t="shared" si="2"/>
        <v>2855.6610986201404</v>
      </c>
      <c r="M67" s="33"/>
      <c r="N67" s="34"/>
      <c r="O67" s="32">
        <f t="shared" si="3"/>
        <v>271782.36466052977</v>
      </c>
      <c r="P67" s="33"/>
      <c r="Q67" s="34"/>
      <c r="R67" s="21">
        <f t="shared" si="5"/>
        <v>313.7132864257197</v>
      </c>
    </row>
    <row r="68" spans="2:18" ht="17.25" customHeight="1">
      <c r="B68" s="17">
        <f>ROWS($B$22:B68)</f>
        <v>47</v>
      </c>
      <c r="C68" s="18">
        <f t="shared" si="4"/>
        <v>42900</v>
      </c>
      <c r="D68" s="19">
        <f t="shared" si="0"/>
        <v>271782.36466052977</v>
      </c>
      <c r="E68" s="20">
        <f>_xlfn.IFERROR(-IPMT($E$10/12,1,R67,D68),0)</f>
        <v>1132.426519418874</v>
      </c>
      <c r="F68" s="32">
        <f>_xlfn.IFERROR(-PPMT($E$10/12,1,R67,D68),0)</f>
        <v>421.672079201266</v>
      </c>
      <c r="G68" s="33"/>
      <c r="H68" s="34"/>
      <c r="I68" s="77"/>
      <c r="J68" s="20">
        <f>IF(C68="",0,$Q$10)</f>
        <v>1000</v>
      </c>
      <c r="K68" s="19">
        <f t="shared" si="1"/>
        <v>301.5625</v>
      </c>
      <c r="L68" s="32">
        <f t="shared" si="2"/>
        <v>2855.66109862014</v>
      </c>
      <c r="M68" s="33"/>
      <c r="N68" s="34"/>
      <c r="O68" s="32">
        <f t="shared" si="3"/>
        <v>271360.6925813285</v>
      </c>
      <c r="P68" s="33"/>
      <c r="Q68" s="34"/>
      <c r="R68" s="21">
        <f t="shared" si="5"/>
        <v>312.7132864257196</v>
      </c>
    </row>
    <row r="69" spans="2:18" ht="17.25" customHeight="1">
      <c r="B69" s="17">
        <f>ROWS($B$22:B69)</f>
        <v>48</v>
      </c>
      <c r="C69" s="18">
        <f t="shared" si="4"/>
        <v>42930</v>
      </c>
      <c r="D69" s="19">
        <f t="shared" si="0"/>
        <v>271360.6925813285</v>
      </c>
      <c r="E69" s="20">
        <f>_xlfn.IFERROR(-IPMT($E$10/12,1,R68,D69),0)</f>
        <v>1130.669552422202</v>
      </c>
      <c r="F69" s="32">
        <f>_xlfn.IFERROR(-PPMT($E$10/12,1,R68,D69),0)</f>
        <v>423.42904619793813</v>
      </c>
      <c r="G69" s="33"/>
      <c r="H69" s="34"/>
      <c r="I69" s="77"/>
      <c r="J69" s="20">
        <f>IF(C69="",0,$Q$10)</f>
        <v>1000</v>
      </c>
      <c r="K69" s="19">
        <f t="shared" si="1"/>
        <v>301.5625</v>
      </c>
      <c r="L69" s="32">
        <f t="shared" si="2"/>
        <v>2855.6610986201404</v>
      </c>
      <c r="M69" s="33"/>
      <c r="N69" s="34"/>
      <c r="O69" s="32">
        <f t="shared" si="3"/>
        <v>270937.2635351306</v>
      </c>
      <c r="P69" s="33"/>
      <c r="Q69" s="34"/>
      <c r="R69" s="21">
        <f t="shared" si="5"/>
        <v>311.7132864257197</v>
      </c>
    </row>
    <row r="70" spans="2:18" ht="17.25" customHeight="1">
      <c r="B70" s="17">
        <f>ROWS($B$22:B70)</f>
        <v>49</v>
      </c>
      <c r="C70" s="18">
        <f t="shared" si="4"/>
        <v>42961</v>
      </c>
      <c r="D70" s="19">
        <f t="shared" si="0"/>
        <v>270937.2635351306</v>
      </c>
      <c r="E70" s="20">
        <f>_xlfn.IFERROR(-IPMT($E$10/12,1,R69,D70),0)</f>
        <v>1128.9052647297108</v>
      </c>
      <c r="F70" s="32">
        <f>_xlfn.IFERROR(-PPMT($E$10/12,1,R69,D70),0)</f>
        <v>425.19333389042936</v>
      </c>
      <c r="G70" s="33"/>
      <c r="H70" s="34"/>
      <c r="I70" s="77"/>
      <c r="J70" s="20">
        <f>IF(C70="",0,$Q$10)</f>
        <v>1000</v>
      </c>
      <c r="K70" s="19">
        <f t="shared" si="1"/>
        <v>301.5625</v>
      </c>
      <c r="L70" s="32">
        <f t="shared" si="2"/>
        <v>2855.6610986201404</v>
      </c>
      <c r="M70" s="33"/>
      <c r="N70" s="34"/>
      <c r="O70" s="32">
        <f t="shared" si="3"/>
        <v>270512.0702012402</v>
      </c>
      <c r="P70" s="33"/>
      <c r="Q70" s="34"/>
      <c r="R70" s="21">
        <f t="shared" si="5"/>
        <v>310.71328642571984</v>
      </c>
    </row>
    <row r="71" spans="2:18" ht="17.25" customHeight="1">
      <c r="B71" s="17">
        <f>ROWS($B$22:B71)</f>
        <v>50</v>
      </c>
      <c r="C71" s="18">
        <f t="shared" si="4"/>
        <v>42992</v>
      </c>
      <c r="D71" s="19">
        <f t="shared" si="0"/>
        <v>270512.0702012402</v>
      </c>
      <c r="E71" s="20">
        <f>_xlfn.IFERROR(-IPMT($E$10/12,1,R70,D71),0)</f>
        <v>1127.1336258385008</v>
      </c>
      <c r="F71" s="32">
        <f>_xlfn.IFERROR(-PPMT($E$10/12,1,R70,D71),0)</f>
        <v>426.96497278163906</v>
      </c>
      <c r="G71" s="33"/>
      <c r="H71" s="34"/>
      <c r="I71" s="77"/>
      <c r="J71" s="20">
        <f>IF(C71="",0,$Q$10)</f>
        <v>1000</v>
      </c>
      <c r="K71" s="19">
        <f t="shared" si="1"/>
        <v>301.5625</v>
      </c>
      <c r="L71" s="32">
        <f t="shared" si="2"/>
        <v>2855.66109862014</v>
      </c>
      <c r="M71" s="33"/>
      <c r="N71" s="34"/>
      <c r="O71" s="32">
        <f t="shared" si="3"/>
        <v>270085.10522845853</v>
      </c>
      <c r="P71" s="33"/>
      <c r="Q71" s="34"/>
      <c r="R71" s="21">
        <f t="shared" si="5"/>
        <v>309.7132864257197</v>
      </c>
    </row>
    <row r="72" spans="2:18" ht="17.25" customHeight="1">
      <c r="B72" s="17">
        <f>ROWS($B$22:B72)</f>
        <v>51</v>
      </c>
      <c r="C72" s="18">
        <f t="shared" si="4"/>
        <v>43022</v>
      </c>
      <c r="D72" s="19">
        <f t="shared" si="0"/>
        <v>270085.10522845853</v>
      </c>
      <c r="E72" s="20">
        <f>_xlfn.IFERROR(-IPMT($E$10/12,1,R71,D72),0)</f>
        <v>1125.3546051185772</v>
      </c>
      <c r="F72" s="32">
        <f>_xlfn.IFERROR(-PPMT($E$10/12,1,R71,D72),0)</f>
        <v>428.743993501563</v>
      </c>
      <c r="G72" s="33"/>
      <c r="H72" s="34"/>
      <c r="I72" s="77"/>
      <c r="J72" s="20">
        <f>IF(C72="",0,$Q$10)</f>
        <v>1000</v>
      </c>
      <c r="K72" s="19">
        <f t="shared" si="1"/>
        <v>301.5625</v>
      </c>
      <c r="L72" s="32">
        <f t="shared" si="2"/>
        <v>2855.6610986201404</v>
      </c>
      <c r="M72" s="33"/>
      <c r="N72" s="34"/>
      <c r="O72" s="32">
        <f t="shared" si="3"/>
        <v>269656.36123495694</v>
      </c>
      <c r="P72" s="33"/>
      <c r="Q72" s="34"/>
      <c r="R72" s="21">
        <f t="shared" si="5"/>
        <v>308.7132864257196</v>
      </c>
    </row>
    <row r="73" spans="2:18" ht="17.25" customHeight="1">
      <c r="B73" s="17">
        <f>ROWS($B$22:B73)</f>
        <v>52</v>
      </c>
      <c r="C73" s="18">
        <f t="shared" si="4"/>
        <v>43053</v>
      </c>
      <c r="D73" s="19">
        <f t="shared" si="0"/>
        <v>269656.36123495694</v>
      </c>
      <c r="E73" s="20">
        <f>_xlfn.IFERROR(-IPMT($E$10/12,1,R72,D73),0)</f>
        <v>1123.5681718123205</v>
      </c>
      <c r="F73" s="32">
        <f>_xlfn.IFERROR(-PPMT($E$10/12,1,R72,D73),0)</f>
        <v>430.5304268078196</v>
      </c>
      <c r="G73" s="33"/>
      <c r="H73" s="34"/>
      <c r="I73" s="77"/>
      <c r="J73" s="20">
        <f>IF(C73="",0,$Q$10)</f>
        <v>1000</v>
      </c>
      <c r="K73" s="19">
        <f t="shared" si="1"/>
        <v>301.5625</v>
      </c>
      <c r="L73" s="32">
        <f t="shared" si="2"/>
        <v>2855.6610986201404</v>
      </c>
      <c r="M73" s="33"/>
      <c r="N73" s="34"/>
      <c r="O73" s="32">
        <f t="shared" si="3"/>
        <v>269225.8308081491</v>
      </c>
      <c r="P73" s="33"/>
      <c r="Q73" s="34"/>
      <c r="R73" s="21">
        <f t="shared" si="5"/>
        <v>307.71328642571973</v>
      </c>
    </row>
    <row r="74" spans="2:18" ht="17.25" customHeight="1">
      <c r="B74" s="17">
        <f>ROWS($B$22:B74)</f>
        <v>53</v>
      </c>
      <c r="C74" s="18">
        <f t="shared" si="4"/>
        <v>43083</v>
      </c>
      <c r="D74" s="19">
        <f t="shared" si="0"/>
        <v>269225.8308081491</v>
      </c>
      <c r="E74" s="20">
        <f>_xlfn.IFERROR(-IPMT($E$10/12,1,R73,D74),0)</f>
        <v>1121.7742950339548</v>
      </c>
      <c r="F74" s="32">
        <f>_xlfn.IFERROR(-PPMT($E$10/12,1,R73,D74),0)</f>
        <v>432.3243035861853</v>
      </c>
      <c r="G74" s="33"/>
      <c r="H74" s="34"/>
      <c r="I74" s="77"/>
      <c r="J74" s="20">
        <f>IF(C74="",0,$Q$10)</f>
        <v>1000</v>
      </c>
      <c r="K74" s="19">
        <f t="shared" si="1"/>
        <v>301.5625</v>
      </c>
      <c r="L74" s="32">
        <f t="shared" si="2"/>
        <v>2855.6610986201404</v>
      </c>
      <c r="M74" s="33"/>
      <c r="N74" s="34"/>
      <c r="O74" s="32">
        <f t="shared" si="3"/>
        <v>268793.5065045629</v>
      </c>
      <c r="P74" s="33"/>
      <c r="Q74" s="34"/>
      <c r="R74" s="21">
        <f t="shared" si="5"/>
        <v>306.7132864257196</v>
      </c>
    </row>
    <row r="75" spans="2:18" ht="17.25" customHeight="1">
      <c r="B75" s="17">
        <f>ROWS($B$22:B75)</f>
        <v>54</v>
      </c>
      <c r="C75" s="18">
        <f t="shared" si="4"/>
        <v>43114</v>
      </c>
      <c r="D75" s="19">
        <f t="shared" si="0"/>
        <v>268793.5065045629</v>
      </c>
      <c r="E75" s="20">
        <f>_xlfn.IFERROR(-IPMT($E$10/12,1,R74,D75),0)</f>
        <v>1119.972943769012</v>
      </c>
      <c r="F75" s="32">
        <f>_xlfn.IFERROR(-PPMT($E$10/12,1,R74,D75),0)</f>
        <v>434.125654851128</v>
      </c>
      <c r="G75" s="33"/>
      <c r="H75" s="34"/>
      <c r="I75" s="77"/>
      <c r="J75" s="20">
        <f>IF(C75="",0,$Q$10)</f>
        <v>1000</v>
      </c>
      <c r="K75" s="19">
        <f t="shared" si="1"/>
        <v>301.5625</v>
      </c>
      <c r="L75" s="32">
        <f t="shared" si="2"/>
        <v>2855.6610986201404</v>
      </c>
      <c r="M75" s="33"/>
      <c r="N75" s="34"/>
      <c r="O75" s="32">
        <f t="shared" si="3"/>
        <v>268359.3808497118</v>
      </c>
      <c r="P75" s="33"/>
      <c r="Q75" s="34"/>
      <c r="R75" s="21">
        <f t="shared" si="5"/>
        <v>305.7132864257196</v>
      </c>
    </row>
    <row r="76" spans="2:18" ht="17.25" customHeight="1">
      <c r="B76" s="17">
        <f>ROWS($B$22:B76)</f>
        <v>55</v>
      </c>
      <c r="C76" s="18">
        <f t="shared" si="4"/>
        <v>43145</v>
      </c>
      <c r="D76" s="19">
        <f t="shared" si="0"/>
        <v>268359.3808497118</v>
      </c>
      <c r="E76" s="20">
        <f>_xlfn.IFERROR(-IPMT($E$10/12,1,R75,D76),0)</f>
        <v>1118.164086873799</v>
      </c>
      <c r="F76" s="32">
        <f>_xlfn.IFERROR(-PPMT($E$10/12,1,R75,D76),0)</f>
        <v>435.9345117463409</v>
      </c>
      <c r="G76" s="33"/>
      <c r="H76" s="34"/>
      <c r="I76" s="77"/>
      <c r="J76" s="20">
        <f>IF(C76="",0,$Q$10)</f>
        <v>1000</v>
      </c>
      <c r="K76" s="19">
        <f t="shared" si="1"/>
        <v>301.5625</v>
      </c>
      <c r="L76" s="32">
        <f t="shared" si="2"/>
        <v>2855.66109862014</v>
      </c>
      <c r="M76" s="33"/>
      <c r="N76" s="34"/>
      <c r="O76" s="32">
        <f t="shared" si="3"/>
        <v>267923.44633796543</v>
      </c>
      <c r="P76" s="33"/>
      <c r="Q76" s="34"/>
      <c r="R76" s="21">
        <f t="shared" si="5"/>
        <v>304.71328642571956</v>
      </c>
    </row>
    <row r="77" spans="2:18" ht="17.25" customHeight="1">
      <c r="B77" s="17">
        <f>ROWS($B$22:B77)</f>
        <v>56</v>
      </c>
      <c r="C77" s="18">
        <f t="shared" si="4"/>
        <v>43173</v>
      </c>
      <c r="D77" s="19">
        <f t="shared" si="0"/>
        <v>267923.44633796543</v>
      </c>
      <c r="E77" s="20">
        <f>_xlfn.IFERROR(-IPMT($E$10/12,1,R76,D77),0)</f>
        <v>1116.347693074856</v>
      </c>
      <c r="F77" s="32">
        <f>_xlfn.IFERROR(-PPMT($E$10/12,1,R76,D77),0)</f>
        <v>437.75090554528424</v>
      </c>
      <c r="G77" s="33"/>
      <c r="H77" s="34"/>
      <c r="I77" s="77"/>
      <c r="J77" s="20">
        <f>IF(C77="",0,$Q$10)</f>
        <v>1000</v>
      </c>
      <c r="K77" s="19">
        <f t="shared" si="1"/>
        <v>301.5625</v>
      </c>
      <c r="L77" s="32">
        <f t="shared" si="2"/>
        <v>2855.6610986201404</v>
      </c>
      <c r="M77" s="33"/>
      <c r="N77" s="34"/>
      <c r="O77" s="32">
        <f t="shared" si="3"/>
        <v>267485.6954324201</v>
      </c>
      <c r="P77" s="33"/>
      <c r="Q77" s="34"/>
      <c r="R77" s="21">
        <f t="shared" si="5"/>
        <v>303.7132864257195</v>
      </c>
    </row>
    <row r="78" spans="2:18" ht="17.25" customHeight="1">
      <c r="B78" s="17">
        <f>ROWS($B$22:B78)</f>
        <v>57</v>
      </c>
      <c r="C78" s="18">
        <f t="shared" si="4"/>
        <v>43204</v>
      </c>
      <c r="D78" s="19">
        <f t="shared" si="0"/>
        <v>267485.6954324201</v>
      </c>
      <c r="E78" s="20">
        <f>_xlfn.IFERROR(-IPMT($E$10/12,1,R77,D78),0)</f>
        <v>1114.523730968417</v>
      </c>
      <c r="F78" s="32">
        <f>_xlfn.IFERROR(-PPMT($E$10/12,1,R77,D78),0)</f>
        <v>439.57486765172297</v>
      </c>
      <c r="G78" s="33"/>
      <c r="H78" s="34"/>
      <c r="I78" s="77"/>
      <c r="J78" s="20">
        <f>IF(C78="",0,$Q$10)</f>
        <v>1000</v>
      </c>
      <c r="K78" s="19">
        <f t="shared" si="1"/>
        <v>301.5625</v>
      </c>
      <c r="L78" s="32">
        <f t="shared" si="2"/>
        <v>2855.6610986201404</v>
      </c>
      <c r="M78" s="33"/>
      <c r="N78" s="34"/>
      <c r="O78" s="32">
        <f t="shared" si="3"/>
        <v>267046.1205647684</v>
      </c>
      <c r="P78" s="33"/>
      <c r="Q78" s="34"/>
      <c r="R78" s="21">
        <f t="shared" si="5"/>
        <v>302.7132864257195</v>
      </c>
    </row>
    <row r="79" spans="2:18" ht="17.25" customHeight="1">
      <c r="B79" s="17">
        <f>ROWS($B$22:B79)</f>
        <v>58</v>
      </c>
      <c r="C79" s="18">
        <f t="shared" si="4"/>
        <v>43234</v>
      </c>
      <c r="D79" s="19">
        <f t="shared" si="0"/>
        <v>267046.1205647684</v>
      </c>
      <c r="E79" s="20">
        <f>_xlfn.IFERROR(-IPMT($E$10/12,1,R78,D79),0)</f>
        <v>1112.6921690198683</v>
      </c>
      <c r="F79" s="32">
        <f>_xlfn.IFERROR(-PPMT($E$10/12,1,R78,D79),0)</f>
        <v>441.40642960027174</v>
      </c>
      <c r="G79" s="33"/>
      <c r="H79" s="34"/>
      <c r="I79" s="77"/>
      <c r="J79" s="20">
        <f>IF(C79="",0,$Q$10)</f>
        <v>1000</v>
      </c>
      <c r="K79" s="19">
        <f t="shared" si="1"/>
        <v>301.5625</v>
      </c>
      <c r="L79" s="32">
        <f t="shared" si="2"/>
        <v>2855.66109862014</v>
      </c>
      <c r="M79" s="33"/>
      <c r="N79" s="34"/>
      <c r="O79" s="32">
        <f t="shared" si="3"/>
        <v>266604.7141351681</v>
      </c>
      <c r="P79" s="33"/>
      <c r="Q79" s="34"/>
      <c r="R79" s="21">
        <f t="shared" si="5"/>
        <v>301.7132864257195</v>
      </c>
    </row>
    <row r="80" spans="2:18" ht="17.25" customHeight="1">
      <c r="B80" s="17">
        <f>ROWS($B$22:B80)</f>
        <v>59</v>
      </c>
      <c r="C80" s="18">
        <f t="shared" si="4"/>
        <v>43265</v>
      </c>
      <c r="D80" s="19">
        <f t="shared" si="0"/>
        <v>266604.7141351681</v>
      </c>
      <c r="E80" s="20">
        <f>_xlfn.IFERROR(-IPMT($E$10/12,1,R79,D80),0)</f>
        <v>1110.8529755632005</v>
      </c>
      <c r="F80" s="32">
        <f>_xlfn.IFERROR(-PPMT($E$10/12,1,R79,D80),0)</f>
        <v>443.2456230569396</v>
      </c>
      <c r="G80" s="33"/>
      <c r="H80" s="34"/>
      <c r="I80" s="77"/>
      <c r="J80" s="20">
        <f>IF(C80="",0,$Q$10)</f>
        <v>1000</v>
      </c>
      <c r="K80" s="19">
        <f t="shared" si="1"/>
        <v>301.5625</v>
      </c>
      <c r="L80" s="32">
        <f t="shared" si="2"/>
        <v>2855.6610986201404</v>
      </c>
      <c r="M80" s="33"/>
      <c r="N80" s="34"/>
      <c r="O80" s="32">
        <f t="shared" si="3"/>
        <v>266161.46851211117</v>
      </c>
      <c r="P80" s="33"/>
      <c r="Q80" s="34"/>
      <c r="R80" s="21">
        <f t="shared" si="5"/>
        <v>300.71328642571945</v>
      </c>
    </row>
    <row r="81" spans="2:18" ht="17.25" customHeight="1">
      <c r="B81" s="17">
        <f>ROWS($B$22:B81)</f>
        <v>60</v>
      </c>
      <c r="C81" s="18">
        <f t="shared" si="4"/>
        <v>43295</v>
      </c>
      <c r="D81" s="19">
        <f t="shared" si="0"/>
        <v>266161.46851211117</v>
      </c>
      <c r="E81" s="20">
        <f>_xlfn.IFERROR(-IPMT($E$10/12,1,R80,D81),0)</f>
        <v>1109.0061188004631</v>
      </c>
      <c r="F81" s="32">
        <f>_xlfn.IFERROR(-PPMT($E$10/12,1,R80,D81),0)</f>
        <v>445.0924798196769</v>
      </c>
      <c r="G81" s="33"/>
      <c r="H81" s="34"/>
      <c r="I81" s="77"/>
      <c r="J81" s="20">
        <f>IF(C81="",0,$Q$10)</f>
        <v>1000</v>
      </c>
      <c r="K81" s="19">
        <f t="shared" si="1"/>
        <v>301.5625</v>
      </c>
      <c r="L81" s="32">
        <f t="shared" si="2"/>
        <v>2855.66109862014</v>
      </c>
      <c r="M81" s="33"/>
      <c r="N81" s="34"/>
      <c r="O81" s="32">
        <f t="shared" si="3"/>
        <v>265716.3760322915</v>
      </c>
      <c r="P81" s="33"/>
      <c r="Q81" s="34"/>
      <c r="R81" s="21">
        <f t="shared" si="5"/>
        <v>299.7132864257195</v>
      </c>
    </row>
    <row r="82" spans="2:18" ht="17.25" customHeight="1">
      <c r="B82" s="17">
        <f>ROWS($B$22:B82)</f>
        <v>61</v>
      </c>
      <c r="C82" s="18">
        <f t="shared" si="4"/>
        <v>43326</v>
      </c>
      <c r="D82" s="19">
        <f t="shared" si="0"/>
        <v>265716.3760322915</v>
      </c>
      <c r="E82" s="20">
        <f>_xlfn.IFERROR(-IPMT($E$10/12,1,R81,D82),0)</f>
        <v>1107.1515668012146</v>
      </c>
      <c r="F82" s="32">
        <f>_xlfn.IFERROR(-PPMT($E$10/12,1,R81,D82),0)</f>
        <v>446.9470318189255</v>
      </c>
      <c r="G82" s="33"/>
      <c r="H82" s="34"/>
      <c r="I82" s="77"/>
      <c r="J82" s="20">
        <f>IF(C82="",0,$Q$10)</f>
        <v>1000</v>
      </c>
      <c r="K82" s="19">
        <f t="shared" si="1"/>
        <v>301.5625</v>
      </c>
      <c r="L82" s="32">
        <f t="shared" si="2"/>
        <v>2855.6610986201404</v>
      </c>
      <c r="M82" s="33"/>
      <c r="N82" s="34"/>
      <c r="O82" s="32">
        <f t="shared" si="3"/>
        <v>265269.4290004726</v>
      </c>
      <c r="P82" s="33"/>
      <c r="Q82" s="34"/>
      <c r="R82" s="21">
        <f t="shared" si="5"/>
        <v>298.71328642571956</v>
      </c>
    </row>
    <row r="83" spans="2:18" ht="17.25" customHeight="1">
      <c r="B83" s="17">
        <f>ROWS($B$22:B83)</f>
        <v>62</v>
      </c>
      <c r="C83" s="18">
        <f t="shared" si="4"/>
        <v>43357</v>
      </c>
      <c r="D83" s="19">
        <f t="shared" si="0"/>
        <v>265269.4290004726</v>
      </c>
      <c r="E83" s="20">
        <f>_xlfn.IFERROR(-IPMT($E$10/12,1,R82,D83),0)</f>
        <v>1105.289287501969</v>
      </c>
      <c r="F83" s="32">
        <f>_xlfn.IFERROR(-PPMT($E$10/12,1,R82,D83),0)</f>
        <v>448.8093111181708</v>
      </c>
      <c r="G83" s="33"/>
      <c r="H83" s="34"/>
      <c r="I83" s="77"/>
      <c r="J83" s="20">
        <f>IF(C83="",0,$Q$10)</f>
        <v>1000</v>
      </c>
      <c r="K83" s="19">
        <f t="shared" si="1"/>
        <v>301.5625</v>
      </c>
      <c r="L83" s="32">
        <f t="shared" si="2"/>
        <v>2855.66109862014</v>
      </c>
      <c r="M83" s="33"/>
      <c r="N83" s="34"/>
      <c r="O83" s="32">
        <f t="shared" si="3"/>
        <v>264820.61968935444</v>
      </c>
      <c r="P83" s="33"/>
      <c r="Q83" s="34"/>
      <c r="R83" s="21">
        <f t="shared" si="5"/>
        <v>297.71328642571956</v>
      </c>
    </row>
    <row r="84" spans="2:18" ht="17.25" customHeight="1">
      <c r="B84" s="17">
        <f>ROWS($B$22:B84)</f>
        <v>63</v>
      </c>
      <c r="C84" s="18">
        <f t="shared" si="4"/>
        <v>43387</v>
      </c>
      <c r="D84" s="19">
        <f t="shared" si="0"/>
        <v>264820.61968935444</v>
      </c>
      <c r="E84" s="20">
        <f>_xlfn.IFERROR(-IPMT($E$10/12,1,R83,D84),0)</f>
        <v>1103.4192487056434</v>
      </c>
      <c r="F84" s="32">
        <f>_xlfn.IFERROR(-PPMT($E$10/12,1,R83,D84),0)</f>
        <v>450.6793499144967</v>
      </c>
      <c r="G84" s="33"/>
      <c r="H84" s="34"/>
      <c r="I84" s="77"/>
      <c r="J84" s="20">
        <f>IF(C84="",0,$Q$10)</f>
        <v>1000</v>
      </c>
      <c r="K84" s="19">
        <f t="shared" si="1"/>
        <v>301.5625</v>
      </c>
      <c r="L84" s="32">
        <f t="shared" si="2"/>
        <v>2855.6610986201404</v>
      </c>
      <c r="M84" s="33"/>
      <c r="N84" s="34"/>
      <c r="O84" s="32">
        <f t="shared" si="3"/>
        <v>264369.94033943996</v>
      </c>
      <c r="P84" s="33"/>
      <c r="Q84" s="34"/>
      <c r="R84" s="21">
        <f t="shared" si="5"/>
        <v>296.7132864257197</v>
      </c>
    </row>
    <row r="85" spans="2:18" ht="17.25" customHeight="1">
      <c r="B85" s="17">
        <f>ROWS($B$22:B85)</f>
        <v>64</v>
      </c>
      <c r="C85" s="18">
        <f t="shared" si="4"/>
        <v>43418</v>
      </c>
      <c r="D85" s="19">
        <f t="shared" si="0"/>
        <v>264369.94033943996</v>
      </c>
      <c r="E85" s="20">
        <f>_xlfn.IFERROR(-IPMT($E$10/12,1,R84,D85),0)</f>
        <v>1101.5414180809998</v>
      </c>
      <c r="F85" s="32">
        <f>_xlfn.IFERROR(-PPMT($E$10/12,1,R84,D85),0)</f>
        <v>452.5571805391402</v>
      </c>
      <c r="G85" s="33"/>
      <c r="H85" s="34"/>
      <c r="I85" s="77"/>
      <c r="J85" s="20">
        <f>IF(C85="",0,$Q$10)</f>
        <v>1000</v>
      </c>
      <c r="K85" s="19">
        <f t="shared" si="1"/>
        <v>301.5625</v>
      </c>
      <c r="L85" s="32">
        <f t="shared" si="2"/>
        <v>2855.66109862014</v>
      </c>
      <c r="M85" s="33"/>
      <c r="N85" s="34"/>
      <c r="O85" s="32">
        <f t="shared" si="3"/>
        <v>263917.38315890083</v>
      </c>
      <c r="P85" s="33"/>
      <c r="Q85" s="34"/>
      <c r="R85" s="21">
        <f t="shared" si="5"/>
        <v>295.7132864257196</v>
      </c>
    </row>
    <row r="86" spans="2:18" ht="17.25" customHeight="1">
      <c r="B86" s="17">
        <f>ROWS($B$22:B86)</f>
        <v>65</v>
      </c>
      <c r="C86" s="18">
        <f t="shared" si="4"/>
        <v>43448</v>
      </c>
      <c r="D86" s="19">
        <f t="shared" si="0"/>
        <v>263917.38315890083</v>
      </c>
      <c r="E86" s="20">
        <f>_xlfn.IFERROR(-IPMT($E$10/12,1,R85,D86),0)</f>
        <v>1099.6557631620867</v>
      </c>
      <c r="F86" s="32">
        <f>_xlfn.IFERROR(-PPMT($E$10/12,1,R85,D86),0)</f>
        <v>454.44283545805337</v>
      </c>
      <c r="G86" s="33"/>
      <c r="H86" s="34"/>
      <c r="I86" s="77"/>
      <c r="J86" s="20">
        <f>IF(C86="",0,$Q$10)</f>
        <v>1000</v>
      </c>
      <c r="K86" s="19">
        <f t="shared" si="1"/>
        <v>301.5625</v>
      </c>
      <c r="L86" s="32">
        <f t="shared" si="2"/>
        <v>2855.6610986201404</v>
      </c>
      <c r="M86" s="33"/>
      <c r="N86" s="34"/>
      <c r="O86" s="32">
        <f t="shared" si="3"/>
        <v>263462.9403234428</v>
      </c>
      <c r="P86" s="33"/>
      <c r="Q86" s="34"/>
      <c r="R86" s="21">
        <f t="shared" si="5"/>
        <v>294.71328642571973</v>
      </c>
    </row>
    <row r="87" spans="2:18" ht="17.25" customHeight="1">
      <c r="B87" s="17">
        <f>ROWS($B$22:B87)</f>
        <v>66</v>
      </c>
      <c r="C87" s="18">
        <f aca="true" t="shared" si="6" ref="C87:C150">IF(O86&gt;0,EDATE(C86,1),"")</f>
        <v>43479</v>
      </c>
      <c r="D87" s="19">
        <f aca="true" t="shared" si="7" ref="D87:D150">IF(C87="",0,O86)</f>
        <v>263462.9403234428</v>
      </c>
      <c r="E87" s="20">
        <f>_xlfn.IFERROR(-IPMT($E$10/12,1,R86,D87),0)</f>
        <v>1097.7622513476783</v>
      </c>
      <c r="F87" s="32">
        <f>_xlfn.IFERROR(-PPMT($E$10/12,1,R86,D87),0)</f>
        <v>456.33634727246164</v>
      </c>
      <c r="G87" s="33"/>
      <c r="H87" s="34"/>
      <c r="I87" s="77"/>
      <c r="J87" s="20">
        <f>IF(C87="",0,$Q$10)</f>
        <v>1000</v>
      </c>
      <c r="K87" s="19">
        <f aca="true" t="shared" si="8" ref="K87:K150">IF(C87="",0,IF(D87&lt;0.8*$E$6,0,$P$14))</f>
        <v>301.5625</v>
      </c>
      <c r="L87" s="32">
        <f aca="true" t="shared" si="9" ref="L87:L150">IF(C87="",0,E87+F87+I87+J87+K87)</f>
        <v>2855.66109862014</v>
      </c>
      <c r="M87" s="33"/>
      <c r="N87" s="34"/>
      <c r="O87" s="32">
        <f aca="true" t="shared" si="10" ref="O87:O150">IF(C87="",0,D87-F87-I87)</f>
        <v>263006.60397617036</v>
      </c>
      <c r="P87" s="33"/>
      <c r="Q87" s="34"/>
      <c r="R87" s="21">
        <f t="shared" si="5"/>
        <v>293.7132864257198</v>
      </c>
    </row>
    <row r="88" spans="2:18" ht="17.25" customHeight="1">
      <c r="B88" s="17">
        <f>ROWS($B$22:B88)</f>
        <v>67</v>
      </c>
      <c r="C88" s="18">
        <f t="shared" si="6"/>
        <v>43510</v>
      </c>
      <c r="D88" s="19">
        <f t="shared" si="7"/>
        <v>263006.60397617036</v>
      </c>
      <c r="E88" s="20">
        <f>_xlfn.IFERROR(-IPMT($E$10/12,1,R87,D88),0)</f>
        <v>1095.8608499007098</v>
      </c>
      <c r="F88" s="32">
        <f>_xlfn.IFERROR(-PPMT($E$10/12,1,R87,D88),0)</f>
        <v>458.23774871943016</v>
      </c>
      <c r="G88" s="33"/>
      <c r="H88" s="34"/>
      <c r="I88" s="77"/>
      <c r="J88" s="20">
        <f>IF(C88="",0,$Q$10)</f>
        <v>1000</v>
      </c>
      <c r="K88" s="19">
        <f t="shared" si="8"/>
        <v>301.5625</v>
      </c>
      <c r="L88" s="32">
        <f t="shared" si="9"/>
        <v>2855.66109862014</v>
      </c>
      <c r="M88" s="33"/>
      <c r="N88" s="34"/>
      <c r="O88" s="32">
        <f t="shared" si="10"/>
        <v>262548.36622745096</v>
      </c>
      <c r="P88" s="33"/>
      <c r="Q88" s="34"/>
      <c r="R88" s="21">
        <f t="shared" si="5"/>
        <v>292.7132864257198</v>
      </c>
    </row>
    <row r="89" spans="2:18" ht="17.25" customHeight="1">
      <c r="B89" s="17">
        <f>ROWS($B$22:B89)</f>
        <v>68</v>
      </c>
      <c r="C89" s="18">
        <f t="shared" si="6"/>
        <v>43538</v>
      </c>
      <c r="D89" s="19">
        <f t="shared" si="7"/>
        <v>262548.36622745096</v>
      </c>
      <c r="E89" s="20">
        <f>_xlfn.IFERROR(-IPMT($E$10/12,1,R88,D89),0)</f>
        <v>1093.9515259477123</v>
      </c>
      <c r="F89" s="32">
        <f>_xlfn.IFERROR(-PPMT($E$10/12,1,R88,D89),0)</f>
        <v>460.1470726724278</v>
      </c>
      <c r="G89" s="33"/>
      <c r="H89" s="34"/>
      <c r="I89" s="77"/>
      <c r="J89" s="20">
        <f>IF(C89="",0,$Q$10)</f>
        <v>1000</v>
      </c>
      <c r="K89" s="19">
        <f t="shared" si="8"/>
        <v>301.5625</v>
      </c>
      <c r="L89" s="32">
        <f t="shared" si="9"/>
        <v>2855.6610986201404</v>
      </c>
      <c r="M89" s="33"/>
      <c r="N89" s="34"/>
      <c r="O89" s="32">
        <f t="shared" si="10"/>
        <v>262088.21915477852</v>
      </c>
      <c r="P89" s="33"/>
      <c r="Q89" s="34"/>
      <c r="R89" s="21">
        <f aca="true" t="shared" si="11" ref="R89:R152">IF(R88&lt;1,0,NPER($E$10/12,-$J$7,O89))</f>
        <v>291.71328642571984</v>
      </c>
    </row>
    <row r="90" spans="2:18" ht="17.25" customHeight="1">
      <c r="B90" s="17">
        <f>ROWS($B$22:B90)</f>
        <v>69</v>
      </c>
      <c r="C90" s="18">
        <f t="shared" si="6"/>
        <v>43569</v>
      </c>
      <c r="D90" s="19">
        <f t="shared" si="7"/>
        <v>262088.21915477852</v>
      </c>
      <c r="E90" s="20">
        <f>_xlfn.IFERROR(-IPMT($E$10/12,1,R89,D90),0)</f>
        <v>1092.0342464782439</v>
      </c>
      <c r="F90" s="32">
        <f>_xlfn.IFERROR(-PPMT($E$10/12,1,R89,D90),0)</f>
        <v>462.0643521418961</v>
      </c>
      <c r="G90" s="33"/>
      <c r="H90" s="34"/>
      <c r="I90" s="77"/>
      <c r="J90" s="20">
        <f>IF(C90="",0,$Q$10)</f>
        <v>1000</v>
      </c>
      <c r="K90" s="19">
        <f t="shared" si="8"/>
        <v>301.5625</v>
      </c>
      <c r="L90" s="32">
        <f t="shared" si="9"/>
        <v>2855.66109862014</v>
      </c>
      <c r="M90" s="33"/>
      <c r="N90" s="34"/>
      <c r="O90" s="32">
        <f t="shared" si="10"/>
        <v>261626.15480263662</v>
      </c>
      <c r="P90" s="33"/>
      <c r="Q90" s="34"/>
      <c r="R90" s="21">
        <f t="shared" si="11"/>
        <v>290.7132864257198</v>
      </c>
    </row>
    <row r="91" spans="2:18" ht="17.25" customHeight="1">
      <c r="B91" s="17">
        <f>ROWS($B$22:B91)</f>
        <v>70</v>
      </c>
      <c r="C91" s="18">
        <f t="shared" si="6"/>
        <v>43599</v>
      </c>
      <c r="D91" s="19">
        <f t="shared" si="7"/>
        <v>261626.15480263662</v>
      </c>
      <c r="E91" s="20">
        <f>_xlfn.IFERROR(-IPMT($E$10/12,1,R90,D91),0)</f>
        <v>1090.1089783443194</v>
      </c>
      <c r="F91" s="32">
        <f>_xlfn.IFERROR(-PPMT($E$10/12,1,R90,D91),0)</f>
        <v>463.9896202758208</v>
      </c>
      <c r="G91" s="33"/>
      <c r="H91" s="34"/>
      <c r="I91" s="77"/>
      <c r="J91" s="20">
        <f>IF(C91="",0,$Q$10)</f>
        <v>1000</v>
      </c>
      <c r="K91" s="19">
        <f t="shared" si="8"/>
        <v>301.5625</v>
      </c>
      <c r="L91" s="32">
        <f t="shared" si="9"/>
        <v>2855.6610986201404</v>
      </c>
      <c r="M91" s="33"/>
      <c r="N91" s="34"/>
      <c r="O91" s="32">
        <f t="shared" si="10"/>
        <v>261162.1651823608</v>
      </c>
      <c r="P91" s="33"/>
      <c r="Q91" s="34"/>
      <c r="R91" s="21">
        <f t="shared" si="11"/>
        <v>289.71328642571973</v>
      </c>
    </row>
    <row r="92" spans="2:18" ht="17.25" customHeight="1">
      <c r="B92" s="17">
        <f>ROWS($B$22:B92)</f>
        <v>71</v>
      </c>
      <c r="C92" s="18">
        <f t="shared" si="6"/>
        <v>43630</v>
      </c>
      <c r="D92" s="19">
        <f t="shared" si="7"/>
        <v>261162.1651823608</v>
      </c>
      <c r="E92" s="20">
        <f>_xlfn.IFERROR(-IPMT($E$10/12,1,R91,D92),0)</f>
        <v>1088.1756882598365</v>
      </c>
      <c r="F92" s="32">
        <f>_xlfn.IFERROR(-PPMT($E$10/12,1,R91,D92),0)</f>
        <v>465.9229103603036</v>
      </c>
      <c r="G92" s="33"/>
      <c r="H92" s="34"/>
      <c r="I92" s="77"/>
      <c r="J92" s="20">
        <f>IF(C92="",0,$Q$10)</f>
        <v>1000</v>
      </c>
      <c r="K92" s="19">
        <f t="shared" si="8"/>
        <v>301.5625</v>
      </c>
      <c r="L92" s="32">
        <f t="shared" si="9"/>
        <v>2855.6610986201404</v>
      </c>
      <c r="M92" s="33"/>
      <c r="N92" s="34"/>
      <c r="O92" s="32">
        <f t="shared" si="10"/>
        <v>260696.2422720005</v>
      </c>
      <c r="P92" s="33"/>
      <c r="Q92" s="34"/>
      <c r="R92" s="21">
        <f t="shared" si="11"/>
        <v>288.7132864257198</v>
      </c>
    </row>
    <row r="93" spans="2:18" ht="17.25" customHeight="1">
      <c r="B93" s="17">
        <f>ROWS($B$22:B93)</f>
        <v>72</v>
      </c>
      <c r="C93" s="18">
        <f t="shared" si="6"/>
        <v>43660</v>
      </c>
      <c r="D93" s="19">
        <f t="shared" si="7"/>
        <v>260696.2422720005</v>
      </c>
      <c r="E93" s="20">
        <f>_xlfn.IFERROR(-IPMT($E$10/12,1,R92,D93),0)</f>
        <v>1086.234342800002</v>
      </c>
      <c r="F93" s="32">
        <f>_xlfn.IFERROR(-PPMT($E$10/12,1,R92,D93),0)</f>
        <v>467.864255820138</v>
      </c>
      <c r="G93" s="33"/>
      <c r="H93" s="34"/>
      <c r="I93" s="77"/>
      <c r="J93" s="20">
        <f>IF(C93="",0,$Q$10)</f>
        <v>1000</v>
      </c>
      <c r="K93" s="19">
        <f t="shared" si="8"/>
        <v>301.5625</v>
      </c>
      <c r="L93" s="32">
        <f t="shared" si="9"/>
        <v>2855.66109862014</v>
      </c>
      <c r="M93" s="33"/>
      <c r="N93" s="34"/>
      <c r="O93" s="32">
        <f t="shared" si="10"/>
        <v>260228.37801618036</v>
      </c>
      <c r="P93" s="33"/>
      <c r="Q93" s="34"/>
      <c r="R93" s="21">
        <f t="shared" si="11"/>
        <v>287.7132864257198</v>
      </c>
    </row>
    <row r="94" spans="2:18" ht="17.25" customHeight="1">
      <c r="B94" s="17">
        <f>ROWS($B$22:B94)</f>
        <v>73</v>
      </c>
      <c r="C94" s="18">
        <f t="shared" si="6"/>
        <v>43691</v>
      </c>
      <c r="D94" s="19">
        <f t="shared" si="7"/>
        <v>260228.37801618036</v>
      </c>
      <c r="E94" s="20">
        <f>_xlfn.IFERROR(-IPMT($E$10/12,1,R93,D94),0)</f>
        <v>1084.2849084007514</v>
      </c>
      <c r="F94" s="32">
        <f>_xlfn.IFERROR(-PPMT($E$10/12,1,R93,D94),0)</f>
        <v>469.81369021938855</v>
      </c>
      <c r="G94" s="33"/>
      <c r="H94" s="34"/>
      <c r="I94" s="77"/>
      <c r="J94" s="20">
        <f>IF(C94="",0,$Q$10)</f>
        <v>1000</v>
      </c>
      <c r="K94" s="19">
        <f t="shared" si="8"/>
        <v>301.5625</v>
      </c>
      <c r="L94" s="32">
        <f t="shared" si="9"/>
        <v>2855.66109862014</v>
      </c>
      <c r="M94" s="33"/>
      <c r="N94" s="34"/>
      <c r="O94" s="32">
        <f t="shared" si="10"/>
        <v>259758.56432596096</v>
      </c>
      <c r="P94" s="33"/>
      <c r="Q94" s="34"/>
      <c r="R94" s="21">
        <f t="shared" si="11"/>
        <v>286.71328642571984</v>
      </c>
    </row>
    <row r="95" spans="2:18" ht="17.25" customHeight="1">
      <c r="B95" s="17">
        <f>ROWS($B$22:B95)</f>
        <v>74</v>
      </c>
      <c r="C95" s="18">
        <f t="shared" si="6"/>
        <v>43722</v>
      </c>
      <c r="D95" s="19">
        <f t="shared" si="7"/>
        <v>259758.56432596096</v>
      </c>
      <c r="E95" s="20">
        <f>_xlfn.IFERROR(-IPMT($E$10/12,1,R94,D95),0)</f>
        <v>1082.3273513581705</v>
      </c>
      <c r="F95" s="32">
        <f>_xlfn.IFERROR(-PPMT($E$10/12,1,R94,D95),0)</f>
        <v>471.771247261969</v>
      </c>
      <c r="G95" s="33"/>
      <c r="H95" s="34"/>
      <c r="I95" s="77"/>
      <c r="J95" s="20">
        <f>IF(C95="",0,$Q$10)</f>
        <v>1000</v>
      </c>
      <c r="K95" s="19">
        <f t="shared" si="8"/>
        <v>301.5625</v>
      </c>
      <c r="L95" s="32">
        <f t="shared" si="9"/>
        <v>2855.6610986201395</v>
      </c>
      <c r="M95" s="33"/>
      <c r="N95" s="34"/>
      <c r="O95" s="32">
        <f t="shared" si="10"/>
        <v>259286.793078699</v>
      </c>
      <c r="P95" s="33"/>
      <c r="Q95" s="34"/>
      <c r="R95" s="21">
        <f t="shared" si="11"/>
        <v>285.71328642571984</v>
      </c>
    </row>
    <row r="96" spans="2:18" ht="17.25" customHeight="1">
      <c r="B96" s="17">
        <f>ROWS($B$22:B96)</f>
        <v>75</v>
      </c>
      <c r="C96" s="18">
        <f t="shared" si="6"/>
        <v>43752</v>
      </c>
      <c r="D96" s="19">
        <f t="shared" si="7"/>
        <v>259286.793078699</v>
      </c>
      <c r="E96" s="20">
        <f>_xlfn.IFERROR(-IPMT($E$10/12,1,R95,D96),0)</f>
        <v>1080.3616378279125</v>
      </c>
      <c r="F96" s="32">
        <f>_xlfn.IFERROR(-PPMT($E$10/12,1,R95,D96),0)</f>
        <v>473.7369607922274</v>
      </c>
      <c r="G96" s="33"/>
      <c r="H96" s="34"/>
      <c r="I96" s="77"/>
      <c r="J96" s="20">
        <f>IF(C96="",0,$Q$10)</f>
        <v>1000</v>
      </c>
      <c r="K96" s="19">
        <f t="shared" si="8"/>
        <v>301.5625</v>
      </c>
      <c r="L96" s="32">
        <f t="shared" si="9"/>
        <v>2855.66109862014</v>
      </c>
      <c r="M96" s="33"/>
      <c r="N96" s="34"/>
      <c r="O96" s="32">
        <f t="shared" si="10"/>
        <v>258813.0561179068</v>
      </c>
      <c r="P96" s="33"/>
      <c r="Q96" s="34"/>
      <c r="R96" s="21">
        <f t="shared" si="11"/>
        <v>284.71328642571984</v>
      </c>
    </row>
    <row r="97" spans="2:18" ht="17.25" customHeight="1">
      <c r="B97" s="17">
        <f>ROWS($B$22:B97)</f>
        <v>76</v>
      </c>
      <c r="C97" s="18">
        <f t="shared" si="6"/>
        <v>43783</v>
      </c>
      <c r="D97" s="19">
        <f t="shared" si="7"/>
        <v>258813.0561179068</v>
      </c>
      <c r="E97" s="20">
        <f>_xlfn.IFERROR(-IPMT($E$10/12,1,R96,D97),0)</f>
        <v>1078.3877338246116</v>
      </c>
      <c r="F97" s="32">
        <f>_xlfn.IFERROR(-PPMT($E$10/12,1,R96,D97),0)</f>
        <v>475.7108647955283</v>
      </c>
      <c r="G97" s="33"/>
      <c r="H97" s="34"/>
      <c r="I97" s="77"/>
      <c r="J97" s="20">
        <f>IF(C97="",0,$Q$10)</f>
        <v>1000</v>
      </c>
      <c r="K97" s="19">
        <f t="shared" si="8"/>
        <v>301.5625</v>
      </c>
      <c r="L97" s="32">
        <f t="shared" si="9"/>
        <v>2855.66109862014</v>
      </c>
      <c r="M97" s="33"/>
      <c r="N97" s="34"/>
      <c r="O97" s="32">
        <f t="shared" si="10"/>
        <v>258337.34525311127</v>
      </c>
      <c r="P97" s="33"/>
      <c r="Q97" s="34"/>
      <c r="R97" s="21">
        <f t="shared" si="11"/>
        <v>283.71328642571996</v>
      </c>
    </row>
    <row r="98" spans="2:18" ht="17.25" customHeight="1">
      <c r="B98" s="17">
        <f>ROWS($B$22:B98)</f>
        <v>77</v>
      </c>
      <c r="C98" s="18">
        <f t="shared" si="6"/>
        <v>43813</v>
      </c>
      <c r="D98" s="19">
        <f t="shared" si="7"/>
        <v>258337.34525311127</v>
      </c>
      <c r="E98" s="20">
        <f>_xlfn.IFERROR(-IPMT($E$10/12,1,R97,D98),0)</f>
        <v>1076.405605221297</v>
      </c>
      <c r="F98" s="32">
        <f>_xlfn.IFERROR(-PPMT($E$10/12,1,R97,D98),0)</f>
        <v>477.6929933988428</v>
      </c>
      <c r="G98" s="33"/>
      <c r="H98" s="34"/>
      <c r="I98" s="77"/>
      <c r="J98" s="20">
        <f>IF(C98="",0,$Q$10)</f>
        <v>1000</v>
      </c>
      <c r="K98" s="19">
        <f t="shared" si="8"/>
        <v>301.5625</v>
      </c>
      <c r="L98" s="32">
        <f t="shared" si="9"/>
        <v>2855.66109862014</v>
      </c>
      <c r="M98" s="33"/>
      <c r="N98" s="34"/>
      <c r="O98" s="32">
        <f t="shared" si="10"/>
        <v>257859.65225971243</v>
      </c>
      <c r="P98" s="33"/>
      <c r="Q98" s="34"/>
      <c r="R98" s="21">
        <f t="shared" si="11"/>
        <v>282.71328642571984</v>
      </c>
    </row>
    <row r="99" spans="2:18" ht="17.25" customHeight="1">
      <c r="B99" s="17">
        <f>ROWS($B$22:B99)</f>
        <v>78</v>
      </c>
      <c r="C99" s="18">
        <f t="shared" si="6"/>
        <v>43844</v>
      </c>
      <c r="D99" s="19">
        <f t="shared" si="7"/>
        <v>257859.65225971243</v>
      </c>
      <c r="E99" s="20">
        <f>_xlfn.IFERROR(-IPMT($E$10/12,1,R98,D99),0)</f>
        <v>1074.415217748802</v>
      </c>
      <c r="F99" s="32">
        <f>_xlfn.IFERROR(-PPMT($E$10/12,1,R98,D99),0)</f>
        <v>479.6833808713382</v>
      </c>
      <c r="G99" s="33"/>
      <c r="H99" s="34"/>
      <c r="I99" s="77"/>
      <c r="J99" s="20">
        <f>IF(C99="",0,$Q$10)</f>
        <v>1000</v>
      </c>
      <c r="K99" s="19">
        <f t="shared" si="8"/>
        <v>301.5625</v>
      </c>
      <c r="L99" s="32">
        <f t="shared" si="9"/>
        <v>2855.6610986201404</v>
      </c>
      <c r="M99" s="33"/>
      <c r="N99" s="34"/>
      <c r="O99" s="32">
        <f t="shared" si="10"/>
        <v>257379.9688788411</v>
      </c>
      <c r="P99" s="33"/>
      <c r="Q99" s="34"/>
      <c r="R99" s="21">
        <f t="shared" si="11"/>
        <v>281.71328642571984</v>
      </c>
    </row>
    <row r="100" spans="2:18" ht="17.25" customHeight="1">
      <c r="B100" s="17">
        <f>ROWS($B$22:B100)</f>
        <v>79</v>
      </c>
      <c r="C100" s="18">
        <f t="shared" si="6"/>
        <v>43875</v>
      </c>
      <c r="D100" s="19">
        <f t="shared" si="7"/>
        <v>257379.9688788411</v>
      </c>
      <c r="E100" s="20">
        <f>_xlfn.IFERROR(-IPMT($E$10/12,1,R99,D100),0)</f>
        <v>1072.416536995171</v>
      </c>
      <c r="F100" s="32">
        <f>_xlfn.IFERROR(-PPMT($E$10/12,1,R99,D100),0)</f>
        <v>481.68206162496887</v>
      </c>
      <c r="G100" s="33"/>
      <c r="H100" s="34"/>
      <c r="I100" s="77"/>
      <c r="J100" s="20">
        <f>IF(C100="",0,$Q$10)</f>
        <v>1000</v>
      </c>
      <c r="K100" s="19">
        <f t="shared" si="8"/>
        <v>301.5625</v>
      </c>
      <c r="L100" s="32">
        <f t="shared" si="9"/>
        <v>2855.66109862014</v>
      </c>
      <c r="M100" s="33"/>
      <c r="N100" s="34"/>
      <c r="O100" s="32">
        <f t="shared" si="10"/>
        <v>256898.2868172161</v>
      </c>
      <c r="P100" s="33"/>
      <c r="Q100" s="34"/>
      <c r="R100" s="21">
        <f t="shared" si="11"/>
        <v>280.7132864257198</v>
      </c>
    </row>
    <row r="101" spans="2:18" ht="17.25" customHeight="1">
      <c r="B101" s="17">
        <f>ROWS($B$22:B101)</f>
        <v>80</v>
      </c>
      <c r="C101" s="18">
        <f t="shared" si="6"/>
        <v>43904</v>
      </c>
      <c r="D101" s="19">
        <f t="shared" si="7"/>
        <v>256898.2868172161</v>
      </c>
      <c r="E101" s="20">
        <f>_xlfn.IFERROR(-IPMT($E$10/12,1,R100,D101),0)</f>
        <v>1070.409528405067</v>
      </c>
      <c r="F101" s="32">
        <f>_xlfn.IFERROR(-PPMT($E$10/12,1,R100,D101),0)</f>
        <v>483.6890702150732</v>
      </c>
      <c r="G101" s="33"/>
      <c r="H101" s="34"/>
      <c r="I101" s="77"/>
      <c r="J101" s="20">
        <f>IF(C101="",0,$Q$10)</f>
        <v>1000</v>
      </c>
      <c r="K101" s="19">
        <f t="shared" si="8"/>
        <v>301.5625</v>
      </c>
      <c r="L101" s="32">
        <f t="shared" si="9"/>
        <v>2855.6610986201404</v>
      </c>
      <c r="M101" s="33"/>
      <c r="N101" s="34"/>
      <c r="O101" s="32">
        <f t="shared" si="10"/>
        <v>256414.59774700104</v>
      </c>
      <c r="P101" s="33"/>
      <c r="Q101" s="34"/>
      <c r="R101" s="21">
        <f t="shared" si="11"/>
        <v>279.71328642571984</v>
      </c>
    </row>
    <row r="102" spans="2:18" ht="17.25" customHeight="1">
      <c r="B102" s="17">
        <f>ROWS($B$22:B102)</f>
        <v>81</v>
      </c>
      <c r="C102" s="18">
        <f t="shared" si="6"/>
        <v>43935</v>
      </c>
      <c r="D102" s="19">
        <f t="shared" si="7"/>
        <v>256414.59774700104</v>
      </c>
      <c r="E102" s="20">
        <f>_xlfn.IFERROR(-IPMT($E$10/12,1,R101,D102),0)</f>
        <v>1068.394157279171</v>
      </c>
      <c r="F102" s="32">
        <f>_xlfn.IFERROR(-PPMT($E$10/12,1,R101,D102),0)</f>
        <v>485.7044413409689</v>
      </c>
      <c r="G102" s="33"/>
      <c r="H102" s="34"/>
      <c r="I102" s="77"/>
      <c r="J102" s="20">
        <f>IF(C102="",0,$Q$10)</f>
        <v>1000</v>
      </c>
      <c r="K102" s="19">
        <f t="shared" si="8"/>
        <v>301.5625</v>
      </c>
      <c r="L102" s="32">
        <f t="shared" si="9"/>
        <v>2855.66109862014</v>
      </c>
      <c r="M102" s="33"/>
      <c r="N102" s="34"/>
      <c r="O102" s="32">
        <f t="shared" si="10"/>
        <v>255928.89330566008</v>
      </c>
      <c r="P102" s="33"/>
      <c r="Q102" s="34"/>
      <c r="R102" s="21">
        <f t="shared" si="11"/>
        <v>278.71328642571996</v>
      </c>
    </row>
    <row r="103" spans="2:18" ht="17.25" customHeight="1">
      <c r="B103" s="17">
        <f>ROWS($B$22:B103)</f>
        <v>82</v>
      </c>
      <c r="C103" s="18">
        <f t="shared" si="6"/>
        <v>43965</v>
      </c>
      <c r="D103" s="19">
        <f t="shared" si="7"/>
        <v>255928.89330566008</v>
      </c>
      <c r="E103" s="20">
        <f>_xlfn.IFERROR(-IPMT($E$10/12,1,R102,D103),0)</f>
        <v>1066.3703887735837</v>
      </c>
      <c r="F103" s="32">
        <f>_xlfn.IFERROR(-PPMT($E$10/12,1,R102,D103),0)</f>
        <v>487.72820984655596</v>
      </c>
      <c r="G103" s="33"/>
      <c r="H103" s="34"/>
      <c r="I103" s="77"/>
      <c r="J103" s="20">
        <f>IF(C103="",0,$Q$10)</f>
        <v>1000</v>
      </c>
      <c r="K103" s="19">
        <f t="shared" si="8"/>
        <v>301.5625</v>
      </c>
      <c r="L103" s="32">
        <f t="shared" si="9"/>
        <v>2855.6610986201395</v>
      </c>
      <c r="M103" s="33"/>
      <c r="N103" s="34"/>
      <c r="O103" s="32">
        <f t="shared" si="10"/>
        <v>255441.1650958135</v>
      </c>
      <c r="P103" s="33"/>
      <c r="Q103" s="34"/>
      <c r="R103" s="21">
        <f t="shared" si="11"/>
        <v>277.71328642571984</v>
      </c>
    </row>
    <row r="104" spans="2:18" ht="17.25" customHeight="1">
      <c r="B104" s="17">
        <f>ROWS($B$22:B104)</f>
        <v>83</v>
      </c>
      <c r="C104" s="18">
        <f t="shared" si="6"/>
        <v>43996</v>
      </c>
      <c r="D104" s="19">
        <f t="shared" si="7"/>
        <v>255441.1650958135</v>
      </c>
      <c r="E104" s="20">
        <f>_xlfn.IFERROR(-IPMT($E$10/12,1,R103,D104),0)</f>
        <v>1064.338187899223</v>
      </c>
      <c r="F104" s="32">
        <f>_xlfn.IFERROR(-PPMT($E$10/12,1,R103,D104),0)</f>
        <v>489.76041072091704</v>
      </c>
      <c r="G104" s="33"/>
      <c r="H104" s="34"/>
      <c r="I104" s="77"/>
      <c r="J104" s="20">
        <f>IF(C104="",0,$Q$10)</f>
        <v>1000</v>
      </c>
      <c r="K104" s="19">
        <f t="shared" si="8"/>
        <v>301.5625</v>
      </c>
      <c r="L104" s="32">
        <f t="shared" si="9"/>
        <v>2855.66109862014</v>
      </c>
      <c r="M104" s="33"/>
      <c r="N104" s="34"/>
      <c r="O104" s="32">
        <f t="shared" si="10"/>
        <v>254951.4046850926</v>
      </c>
      <c r="P104" s="33"/>
      <c r="Q104" s="34"/>
      <c r="R104" s="21">
        <f t="shared" si="11"/>
        <v>276.71328642571984</v>
      </c>
    </row>
    <row r="105" spans="2:18" ht="17.25" customHeight="1">
      <c r="B105" s="17">
        <f>ROWS($B$22:B105)</f>
        <v>84</v>
      </c>
      <c r="C105" s="18">
        <f t="shared" si="6"/>
        <v>44026</v>
      </c>
      <c r="D105" s="19">
        <f t="shared" si="7"/>
        <v>254951.4046850926</v>
      </c>
      <c r="E105" s="20">
        <f>_xlfn.IFERROR(-IPMT($E$10/12,1,R104,D105),0)</f>
        <v>1062.297519521219</v>
      </c>
      <c r="F105" s="32">
        <f>_xlfn.IFERROR(-PPMT($E$10/12,1,R104,D105),0)</f>
        <v>491.80107909892087</v>
      </c>
      <c r="G105" s="33"/>
      <c r="H105" s="34"/>
      <c r="I105" s="77"/>
      <c r="J105" s="20">
        <f>IF(C105="",0,$Q$10)</f>
        <v>1000</v>
      </c>
      <c r="K105" s="19">
        <f t="shared" si="8"/>
        <v>301.5625</v>
      </c>
      <c r="L105" s="32">
        <f t="shared" si="9"/>
        <v>2855.66109862014</v>
      </c>
      <c r="M105" s="33"/>
      <c r="N105" s="34"/>
      <c r="O105" s="32">
        <f t="shared" si="10"/>
        <v>254459.60360599367</v>
      </c>
      <c r="P105" s="33"/>
      <c r="Q105" s="34"/>
      <c r="R105" s="21">
        <f t="shared" si="11"/>
        <v>275.7132864257198</v>
      </c>
    </row>
    <row r="106" spans="2:18" ht="17.25" customHeight="1">
      <c r="B106" s="17">
        <f>ROWS($B$22:B106)</f>
        <v>85</v>
      </c>
      <c r="C106" s="18">
        <f t="shared" si="6"/>
        <v>44057</v>
      </c>
      <c r="D106" s="19">
        <f t="shared" si="7"/>
        <v>254459.60360599367</v>
      </c>
      <c r="E106" s="20">
        <f>_xlfn.IFERROR(-IPMT($E$10/12,1,R105,D106),0)</f>
        <v>1060.2483483583069</v>
      </c>
      <c r="F106" s="32">
        <f>_xlfn.IFERROR(-PPMT($E$10/12,1,R105,D106),0)</f>
        <v>493.8502502618331</v>
      </c>
      <c r="G106" s="33"/>
      <c r="H106" s="34"/>
      <c r="I106" s="77"/>
      <c r="J106" s="20">
        <f>IF(C106="",0,$Q$10)</f>
        <v>1000</v>
      </c>
      <c r="K106" s="19">
        <f t="shared" si="8"/>
        <v>301.5625</v>
      </c>
      <c r="L106" s="32">
        <f t="shared" si="9"/>
        <v>2855.66109862014</v>
      </c>
      <c r="M106" s="33"/>
      <c r="N106" s="34"/>
      <c r="O106" s="32">
        <f t="shared" si="10"/>
        <v>253965.75335573184</v>
      </c>
      <c r="P106" s="33"/>
      <c r="Q106" s="34"/>
      <c r="R106" s="21">
        <f t="shared" si="11"/>
        <v>274.71328642571984</v>
      </c>
    </row>
    <row r="107" spans="2:18" ht="17.25" customHeight="1">
      <c r="B107" s="17">
        <f>ROWS($B$22:B107)</f>
        <v>86</v>
      </c>
      <c r="C107" s="18">
        <f t="shared" si="6"/>
        <v>44088</v>
      </c>
      <c r="D107" s="19">
        <f t="shared" si="7"/>
        <v>253965.75335573184</v>
      </c>
      <c r="E107" s="20">
        <f>_xlfn.IFERROR(-IPMT($E$10/12,1,R106,D107),0)</f>
        <v>1058.190638982216</v>
      </c>
      <c r="F107" s="32">
        <f>_xlfn.IFERROR(-PPMT($E$10/12,1,R106,D107),0)</f>
        <v>495.9079596379241</v>
      </c>
      <c r="G107" s="33"/>
      <c r="H107" s="34"/>
      <c r="I107" s="77"/>
      <c r="J107" s="20">
        <f>IF(C107="",0,$Q$10)</f>
        <v>1000</v>
      </c>
      <c r="K107" s="19">
        <f t="shared" si="8"/>
        <v>301.5625</v>
      </c>
      <c r="L107" s="32">
        <f t="shared" si="9"/>
        <v>2855.66109862014</v>
      </c>
      <c r="M107" s="33"/>
      <c r="N107" s="34"/>
      <c r="O107" s="32">
        <f t="shared" si="10"/>
        <v>253469.8453960939</v>
      </c>
      <c r="P107" s="33"/>
      <c r="Q107" s="34"/>
      <c r="R107" s="21">
        <f t="shared" si="11"/>
        <v>273.71328642571984</v>
      </c>
    </row>
    <row r="108" spans="2:18" ht="17.25" customHeight="1">
      <c r="B108" s="17">
        <f>ROWS($B$22:B108)</f>
        <v>87</v>
      </c>
      <c r="C108" s="18">
        <f t="shared" si="6"/>
        <v>44118</v>
      </c>
      <c r="D108" s="19">
        <f t="shared" si="7"/>
        <v>253469.8453960939</v>
      </c>
      <c r="E108" s="20">
        <f>_xlfn.IFERROR(-IPMT($E$10/12,1,R107,D108),0)</f>
        <v>1056.124355817058</v>
      </c>
      <c r="F108" s="32">
        <f>_xlfn.IFERROR(-PPMT($E$10/12,1,R107,D108),0)</f>
        <v>497.97424280308195</v>
      </c>
      <c r="G108" s="33"/>
      <c r="H108" s="34"/>
      <c r="I108" s="77"/>
      <c r="J108" s="20">
        <f>IF(C108="",0,$Q$10)</f>
        <v>1000</v>
      </c>
      <c r="K108" s="19">
        <f t="shared" si="8"/>
        <v>301.5625</v>
      </c>
      <c r="L108" s="32">
        <f t="shared" si="9"/>
        <v>2855.66109862014</v>
      </c>
      <c r="M108" s="33"/>
      <c r="N108" s="34"/>
      <c r="O108" s="32">
        <f t="shared" si="10"/>
        <v>252971.87115329082</v>
      </c>
      <c r="P108" s="33"/>
      <c r="Q108" s="34"/>
      <c r="R108" s="21">
        <f t="shared" si="11"/>
        <v>272.7132864257198</v>
      </c>
    </row>
    <row r="109" spans="2:18" ht="17.25" customHeight="1">
      <c r="B109" s="17">
        <f>ROWS($B$22:B109)</f>
        <v>88</v>
      </c>
      <c r="C109" s="18">
        <f t="shared" si="6"/>
        <v>44149</v>
      </c>
      <c r="D109" s="19">
        <f t="shared" si="7"/>
        <v>252971.87115329082</v>
      </c>
      <c r="E109" s="20">
        <f>_xlfn.IFERROR(-IPMT($E$10/12,1,R108,D109),0)</f>
        <v>1054.0494631387116</v>
      </c>
      <c r="F109" s="32">
        <f>_xlfn.IFERROR(-PPMT($E$10/12,1,R108,D109),0)</f>
        <v>500.0491354814284</v>
      </c>
      <c r="G109" s="33"/>
      <c r="H109" s="34"/>
      <c r="I109" s="77"/>
      <c r="J109" s="20">
        <f>IF(C109="",0,$Q$10)</f>
        <v>1000</v>
      </c>
      <c r="K109" s="19">
        <f t="shared" si="8"/>
        <v>301.5625</v>
      </c>
      <c r="L109" s="32">
        <f t="shared" si="9"/>
        <v>2855.66109862014</v>
      </c>
      <c r="M109" s="33"/>
      <c r="N109" s="34"/>
      <c r="O109" s="32">
        <f t="shared" si="10"/>
        <v>252471.8220178094</v>
      </c>
      <c r="P109" s="33"/>
      <c r="Q109" s="34"/>
      <c r="R109" s="21">
        <f t="shared" si="11"/>
        <v>271.71328642571984</v>
      </c>
    </row>
    <row r="110" spans="2:18" ht="17.25" customHeight="1">
      <c r="B110" s="17">
        <f>ROWS($B$22:B110)</f>
        <v>89</v>
      </c>
      <c r="C110" s="18">
        <f t="shared" si="6"/>
        <v>44179</v>
      </c>
      <c r="D110" s="19">
        <f t="shared" si="7"/>
        <v>252471.8220178094</v>
      </c>
      <c r="E110" s="20">
        <f>_xlfn.IFERROR(-IPMT($E$10/12,1,R109,D110),0)</f>
        <v>1051.9659250742059</v>
      </c>
      <c r="F110" s="32">
        <f>_xlfn.IFERROR(-PPMT($E$10/12,1,R109,D110),0)</f>
        <v>502.13267354593404</v>
      </c>
      <c r="G110" s="33"/>
      <c r="H110" s="34"/>
      <c r="I110" s="77"/>
      <c r="J110" s="20">
        <f>IF(C110="",0,$Q$10)</f>
        <v>1000</v>
      </c>
      <c r="K110" s="19">
        <f t="shared" si="8"/>
        <v>301.5625</v>
      </c>
      <c r="L110" s="32">
        <f t="shared" si="9"/>
        <v>2855.66109862014</v>
      </c>
      <c r="M110" s="33"/>
      <c r="N110" s="34"/>
      <c r="O110" s="32">
        <f t="shared" si="10"/>
        <v>251969.68934426346</v>
      </c>
      <c r="P110" s="33"/>
      <c r="Q110" s="34"/>
      <c r="R110" s="21">
        <f t="shared" si="11"/>
        <v>270.7132864257199</v>
      </c>
    </row>
    <row r="111" spans="2:18" ht="17.25" customHeight="1">
      <c r="B111" s="17">
        <f>ROWS($B$22:B111)</f>
        <v>90</v>
      </c>
      <c r="C111" s="18">
        <f t="shared" si="6"/>
        <v>44210</v>
      </c>
      <c r="D111" s="19">
        <f t="shared" si="7"/>
        <v>251969.68934426346</v>
      </c>
      <c r="E111" s="20">
        <f>_xlfn.IFERROR(-IPMT($E$10/12,1,R110,D111),0)</f>
        <v>1049.8737056010978</v>
      </c>
      <c r="F111" s="32">
        <f>_xlfn.IFERROR(-PPMT($E$10/12,1,R110,D111),0)</f>
        <v>504.22489301904193</v>
      </c>
      <c r="G111" s="33"/>
      <c r="H111" s="34"/>
      <c r="I111" s="77"/>
      <c r="J111" s="20">
        <f>IF(C111="",0,$Q$10)</f>
        <v>1000</v>
      </c>
      <c r="K111" s="19">
        <f t="shared" si="8"/>
        <v>301.5625</v>
      </c>
      <c r="L111" s="32">
        <f t="shared" si="9"/>
        <v>2855.6610986201395</v>
      </c>
      <c r="M111" s="33"/>
      <c r="N111" s="34"/>
      <c r="O111" s="32">
        <f t="shared" si="10"/>
        <v>251465.46445124442</v>
      </c>
      <c r="P111" s="33"/>
      <c r="Q111" s="34"/>
      <c r="R111" s="21">
        <f t="shared" si="11"/>
        <v>269.7132864257198</v>
      </c>
    </row>
    <row r="112" spans="2:18" ht="17.25" customHeight="1">
      <c r="B112" s="17">
        <f>ROWS($B$22:B112)</f>
        <v>91</v>
      </c>
      <c r="C112" s="18">
        <f t="shared" si="6"/>
        <v>44241</v>
      </c>
      <c r="D112" s="19">
        <f t="shared" si="7"/>
        <v>251465.46445124442</v>
      </c>
      <c r="E112" s="20">
        <f>_xlfn.IFERROR(-IPMT($E$10/12,1,R111,D112),0)</f>
        <v>1047.7727685468517</v>
      </c>
      <c r="F112" s="32">
        <f>_xlfn.IFERROR(-PPMT($E$10/12,1,R111,D112),0)</f>
        <v>506.3258300732885</v>
      </c>
      <c r="G112" s="33"/>
      <c r="H112" s="34"/>
      <c r="I112" s="77"/>
      <c r="J112" s="20">
        <f>IF(C112="",0,$Q$10)</f>
        <v>1000</v>
      </c>
      <c r="K112" s="19">
        <f t="shared" si="8"/>
        <v>301.5625</v>
      </c>
      <c r="L112" s="32">
        <f t="shared" si="9"/>
        <v>2855.6610986201404</v>
      </c>
      <c r="M112" s="33"/>
      <c r="N112" s="34"/>
      <c r="O112" s="32">
        <f t="shared" si="10"/>
        <v>250959.13862117112</v>
      </c>
      <c r="P112" s="33"/>
      <c r="Q112" s="34"/>
      <c r="R112" s="21">
        <f t="shared" si="11"/>
        <v>268.71328642571984</v>
      </c>
    </row>
    <row r="113" spans="2:18" ht="17.25" customHeight="1">
      <c r="B113" s="17">
        <f>ROWS($B$22:B113)</f>
        <v>92</v>
      </c>
      <c r="C113" s="18">
        <f t="shared" si="6"/>
        <v>44269</v>
      </c>
      <c r="D113" s="19">
        <f t="shared" si="7"/>
        <v>250959.13862117112</v>
      </c>
      <c r="E113" s="20">
        <f>_xlfn.IFERROR(-IPMT($E$10/12,1,R112,D113),0)</f>
        <v>1045.6630775882131</v>
      </c>
      <c r="F113" s="32">
        <f>_xlfn.IFERROR(-PPMT($E$10/12,1,R112,D113),0)</f>
        <v>508.43552103192695</v>
      </c>
      <c r="G113" s="33"/>
      <c r="H113" s="34"/>
      <c r="I113" s="77"/>
      <c r="J113" s="20">
        <f>IF(C113="",0,$Q$10)</f>
        <v>1000</v>
      </c>
      <c r="K113" s="19">
        <f t="shared" si="8"/>
        <v>301.5625</v>
      </c>
      <c r="L113" s="32">
        <f t="shared" si="9"/>
        <v>2855.6610986201404</v>
      </c>
      <c r="M113" s="33"/>
      <c r="N113" s="34"/>
      <c r="O113" s="32">
        <f t="shared" si="10"/>
        <v>250450.7031001392</v>
      </c>
      <c r="P113" s="33"/>
      <c r="Q113" s="34"/>
      <c r="R113" s="21">
        <f t="shared" si="11"/>
        <v>267.7132864257198</v>
      </c>
    </row>
    <row r="114" spans="2:18" ht="17.25" customHeight="1">
      <c r="B114" s="17">
        <f>ROWS($B$22:B114)</f>
        <v>93</v>
      </c>
      <c r="C114" s="18">
        <f t="shared" si="6"/>
        <v>44300</v>
      </c>
      <c r="D114" s="19">
        <f t="shared" si="7"/>
        <v>250450.7031001392</v>
      </c>
      <c r="E114" s="20">
        <f>_xlfn.IFERROR(-IPMT($E$10/12,1,R113,D114),0)</f>
        <v>1043.5445962505798</v>
      </c>
      <c r="F114" s="32">
        <f>_xlfn.IFERROR(-PPMT($E$10/12,1,R113,D114),0)</f>
        <v>510.5540023695601</v>
      </c>
      <c r="G114" s="33"/>
      <c r="H114" s="34"/>
      <c r="I114" s="77"/>
      <c r="J114" s="20">
        <f>IF(C114="",0,$Q$10)</f>
        <v>1000</v>
      </c>
      <c r="K114" s="19">
        <f t="shared" si="8"/>
        <v>301.5625</v>
      </c>
      <c r="L114" s="32">
        <f t="shared" si="9"/>
        <v>2855.66109862014</v>
      </c>
      <c r="M114" s="33"/>
      <c r="N114" s="34"/>
      <c r="O114" s="32">
        <f t="shared" si="10"/>
        <v>249940.14909776964</v>
      </c>
      <c r="P114" s="33"/>
      <c r="Q114" s="34"/>
      <c r="R114" s="21">
        <f t="shared" si="11"/>
        <v>266.7132864257199</v>
      </c>
    </row>
    <row r="115" spans="2:18" ht="17.25" customHeight="1">
      <c r="B115" s="17">
        <f>ROWS($B$22:B115)</f>
        <v>94</v>
      </c>
      <c r="C115" s="18">
        <f t="shared" si="6"/>
        <v>44330</v>
      </c>
      <c r="D115" s="19">
        <f t="shared" si="7"/>
        <v>249940.14909776964</v>
      </c>
      <c r="E115" s="20">
        <f>_xlfn.IFERROR(-IPMT($E$10/12,1,R114,D115),0)</f>
        <v>1041.4172879073735</v>
      </c>
      <c r="F115" s="32">
        <f>_xlfn.IFERROR(-PPMT($E$10/12,1,R114,D115),0)</f>
        <v>512.6813107127662</v>
      </c>
      <c r="G115" s="33"/>
      <c r="H115" s="34"/>
      <c r="I115" s="77"/>
      <c r="J115" s="20">
        <f>IF(C115="",0,$Q$10)</f>
        <v>1000</v>
      </c>
      <c r="K115" s="19">
        <f t="shared" si="8"/>
        <v>301.5625</v>
      </c>
      <c r="L115" s="32">
        <f t="shared" si="9"/>
        <v>2855.6610986201395</v>
      </c>
      <c r="M115" s="33"/>
      <c r="N115" s="34"/>
      <c r="O115" s="32">
        <f t="shared" si="10"/>
        <v>249427.46778705687</v>
      </c>
      <c r="P115" s="33"/>
      <c r="Q115" s="34"/>
      <c r="R115" s="21">
        <f t="shared" si="11"/>
        <v>265.7132864257198</v>
      </c>
    </row>
    <row r="116" spans="2:18" ht="17.25" customHeight="1">
      <c r="B116" s="17">
        <f>ROWS($B$22:B116)</f>
        <v>95</v>
      </c>
      <c r="C116" s="18">
        <f t="shared" si="6"/>
        <v>44361</v>
      </c>
      <c r="D116" s="19">
        <f t="shared" si="7"/>
        <v>249427.46778705687</v>
      </c>
      <c r="E116" s="20">
        <f>_xlfn.IFERROR(-IPMT($E$10/12,1,R115,D116),0)</f>
        <v>1039.2811157794035</v>
      </c>
      <c r="F116" s="32">
        <f>_xlfn.IFERROR(-PPMT($E$10/12,1,R115,D116),0)</f>
        <v>514.8174828407366</v>
      </c>
      <c r="G116" s="33"/>
      <c r="H116" s="34"/>
      <c r="I116" s="77"/>
      <c r="J116" s="20">
        <f>IF(C116="",0,$Q$10)</f>
        <v>1000</v>
      </c>
      <c r="K116" s="19">
        <f t="shared" si="8"/>
        <v>301.5625</v>
      </c>
      <c r="L116" s="32">
        <f t="shared" si="9"/>
        <v>2855.6610986201404</v>
      </c>
      <c r="M116" s="33"/>
      <c r="N116" s="34"/>
      <c r="O116" s="32">
        <f t="shared" si="10"/>
        <v>248912.65030421613</v>
      </c>
      <c r="P116" s="33"/>
      <c r="Q116" s="34"/>
      <c r="R116" s="21">
        <f t="shared" si="11"/>
        <v>264.7132864257199</v>
      </c>
    </row>
    <row r="117" spans="2:18" ht="17.25" customHeight="1">
      <c r="B117" s="17">
        <f>ROWS($B$22:B117)</f>
        <v>96</v>
      </c>
      <c r="C117" s="18">
        <f t="shared" si="6"/>
        <v>44391</v>
      </c>
      <c r="D117" s="19">
        <f t="shared" si="7"/>
        <v>248912.65030421613</v>
      </c>
      <c r="E117" s="20">
        <f>_xlfn.IFERROR(-IPMT($E$10/12,1,R116,D117),0)</f>
        <v>1037.136042934234</v>
      </c>
      <c r="F117" s="32">
        <f>_xlfn.IFERROR(-PPMT($E$10/12,1,R116,D117),0)</f>
        <v>516.9625556859057</v>
      </c>
      <c r="G117" s="33"/>
      <c r="H117" s="34"/>
      <c r="I117" s="77"/>
      <c r="J117" s="20">
        <f>IF(C117="",0,$Q$10)</f>
        <v>1000</v>
      </c>
      <c r="K117" s="19">
        <f t="shared" si="8"/>
        <v>301.5625</v>
      </c>
      <c r="L117" s="32">
        <f t="shared" si="9"/>
        <v>2855.6610986201395</v>
      </c>
      <c r="M117" s="33"/>
      <c r="N117" s="34"/>
      <c r="O117" s="32">
        <f t="shared" si="10"/>
        <v>248395.68774853024</v>
      </c>
      <c r="P117" s="33"/>
      <c r="Q117" s="34"/>
      <c r="R117" s="21">
        <f t="shared" si="11"/>
        <v>263.71328642571984</v>
      </c>
    </row>
    <row r="118" spans="2:18" ht="17.25" customHeight="1">
      <c r="B118" s="17">
        <f>ROWS($B$22:B118)</f>
        <v>97</v>
      </c>
      <c r="C118" s="18">
        <f t="shared" si="6"/>
        <v>44422</v>
      </c>
      <c r="D118" s="19">
        <f t="shared" si="7"/>
        <v>248395.68774853024</v>
      </c>
      <c r="E118" s="20">
        <f>_xlfn.IFERROR(-IPMT($E$10/12,1,R117,D118),0)</f>
        <v>1034.9820322855428</v>
      </c>
      <c r="F118" s="32">
        <f>_xlfn.IFERROR(-PPMT($E$10/12,1,R117,D118),0)</f>
        <v>519.1165663345973</v>
      </c>
      <c r="G118" s="33"/>
      <c r="H118" s="34"/>
      <c r="I118" s="77"/>
      <c r="J118" s="20">
        <f>IF(C118="",0,$Q$10)</f>
        <v>1000</v>
      </c>
      <c r="K118" s="19">
        <f t="shared" si="8"/>
        <v>301.5625</v>
      </c>
      <c r="L118" s="32">
        <f t="shared" si="9"/>
        <v>2855.6610986201404</v>
      </c>
      <c r="M118" s="33"/>
      <c r="N118" s="34"/>
      <c r="O118" s="32">
        <f t="shared" si="10"/>
        <v>247876.57118219565</v>
      </c>
      <c r="P118" s="33"/>
      <c r="Q118" s="34"/>
      <c r="R118" s="21">
        <f t="shared" si="11"/>
        <v>262.71328642571984</v>
      </c>
    </row>
    <row r="119" spans="2:18" ht="17.25" customHeight="1">
      <c r="B119" s="17">
        <f>ROWS($B$22:B119)</f>
        <v>98</v>
      </c>
      <c r="C119" s="18">
        <f t="shared" si="6"/>
        <v>44453</v>
      </c>
      <c r="D119" s="19">
        <f t="shared" si="7"/>
        <v>247876.57118219565</v>
      </c>
      <c r="E119" s="20">
        <f>_xlfn.IFERROR(-IPMT($E$10/12,1,R118,D119),0)</f>
        <v>1032.8190465924818</v>
      </c>
      <c r="F119" s="32">
        <f>_xlfn.IFERROR(-PPMT($E$10/12,1,R118,D119),0)</f>
        <v>521.279552027658</v>
      </c>
      <c r="G119" s="33"/>
      <c r="H119" s="34"/>
      <c r="I119" s="77"/>
      <c r="J119" s="20">
        <f>IF(C119="",0,$Q$10)</f>
        <v>1000</v>
      </c>
      <c r="K119" s="19">
        <f t="shared" si="8"/>
        <v>301.5625</v>
      </c>
      <c r="L119" s="32">
        <f t="shared" si="9"/>
        <v>2855.66109862014</v>
      </c>
      <c r="M119" s="33"/>
      <c r="N119" s="34"/>
      <c r="O119" s="32">
        <f t="shared" si="10"/>
        <v>247355.29163016798</v>
      </c>
      <c r="P119" s="33"/>
      <c r="Q119" s="34"/>
      <c r="R119" s="21">
        <f t="shared" si="11"/>
        <v>261.71328642571984</v>
      </c>
    </row>
    <row r="120" spans="2:18" ht="17.25" customHeight="1">
      <c r="B120" s="17">
        <f>ROWS($B$22:B120)</f>
        <v>99</v>
      </c>
      <c r="C120" s="18">
        <f t="shared" si="6"/>
        <v>44483</v>
      </c>
      <c r="D120" s="19">
        <f t="shared" si="7"/>
        <v>247355.29163016798</v>
      </c>
      <c r="E120" s="20">
        <f>_xlfn.IFERROR(-IPMT($E$10/12,1,R119,D120),0)</f>
        <v>1030.6470484590332</v>
      </c>
      <c r="F120" s="32">
        <f>_xlfn.IFERROR(-PPMT($E$10/12,1,R119,D120),0)</f>
        <v>523.4515501611068</v>
      </c>
      <c r="G120" s="33"/>
      <c r="H120" s="34"/>
      <c r="I120" s="77"/>
      <c r="J120" s="20">
        <f>IF(C120="",0,$Q$10)</f>
        <v>1000</v>
      </c>
      <c r="K120" s="19">
        <f t="shared" si="8"/>
        <v>301.5625</v>
      </c>
      <c r="L120" s="32">
        <f t="shared" si="9"/>
        <v>2855.66109862014</v>
      </c>
      <c r="M120" s="33"/>
      <c r="N120" s="34"/>
      <c r="O120" s="32">
        <f t="shared" si="10"/>
        <v>246831.84008000686</v>
      </c>
      <c r="P120" s="33"/>
      <c r="Q120" s="34"/>
      <c r="R120" s="21">
        <f t="shared" si="11"/>
        <v>260.7132864257199</v>
      </c>
    </row>
    <row r="121" spans="2:18" ht="17.25" customHeight="1">
      <c r="B121" s="17">
        <f>ROWS($B$22:B121)</f>
        <v>100</v>
      </c>
      <c r="C121" s="18">
        <f t="shared" si="6"/>
        <v>44514</v>
      </c>
      <c r="D121" s="19">
        <f t="shared" si="7"/>
        <v>246831.84008000686</v>
      </c>
      <c r="E121" s="20">
        <f>_xlfn.IFERROR(-IPMT($E$10/12,1,R120,D121),0)</f>
        <v>1028.466000333362</v>
      </c>
      <c r="F121" s="32">
        <f>_xlfn.IFERROR(-PPMT($E$10/12,1,R120,D121),0)</f>
        <v>525.6325982867777</v>
      </c>
      <c r="G121" s="33"/>
      <c r="H121" s="34"/>
      <c r="I121" s="77"/>
      <c r="J121" s="20">
        <f>IF(C121="",0,$Q$10)</f>
        <v>1000</v>
      </c>
      <c r="K121" s="19">
        <f t="shared" si="8"/>
        <v>301.5625</v>
      </c>
      <c r="L121" s="32">
        <f t="shared" si="9"/>
        <v>2855.6610986201395</v>
      </c>
      <c r="M121" s="33"/>
      <c r="N121" s="34"/>
      <c r="O121" s="32">
        <f t="shared" si="10"/>
        <v>246306.20748172008</v>
      </c>
      <c r="P121" s="33"/>
      <c r="Q121" s="34"/>
      <c r="R121" s="21">
        <f t="shared" si="11"/>
        <v>259.71328642571984</v>
      </c>
    </row>
    <row r="122" spans="2:18" ht="17.25" customHeight="1">
      <c r="B122" s="17">
        <f>ROWS($B$22:B122)</f>
        <v>101</v>
      </c>
      <c r="C122" s="18">
        <f t="shared" si="6"/>
        <v>44544</v>
      </c>
      <c r="D122" s="19">
        <f t="shared" si="7"/>
        <v>246306.20748172008</v>
      </c>
      <c r="E122" s="20">
        <f>_xlfn.IFERROR(-IPMT($E$10/12,1,R121,D122),0)</f>
        <v>1026.275864507167</v>
      </c>
      <c r="F122" s="32">
        <f>_xlfn.IFERROR(-PPMT($E$10/12,1,R121,D122),0)</f>
        <v>527.822734112973</v>
      </c>
      <c r="G122" s="33"/>
      <c r="H122" s="34"/>
      <c r="I122" s="77"/>
      <c r="J122" s="20">
        <f>IF(C122="",0,$Q$10)</f>
        <v>1000</v>
      </c>
      <c r="K122" s="19">
        <f t="shared" si="8"/>
        <v>301.5625</v>
      </c>
      <c r="L122" s="32">
        <f t="shared" si="9"/>
        <v>2855.66109862014</v>
      </c>
      <c r="M122" s="33"/>
      <c r="N122" s="34"/>
      <c r="O122" s="32">
        <f t="shared" si="10"/>
        <v>245778.3847476071</v>
      </c>
      <c r="P122" s="33"/>
      <c r="Q122" s="34"/>
      <c r="R122" s="21">
        <f t="shared" si="11"/>
        <v>258.7132864257199</v>
      </c>
    </row>
    <row r="123" spans="2:18" ht="17.25" customHeight="1">
      <c r="B123" s="17">
        <f>ROWS($B$22:B123)</f>
        <v>102</v>
      </c>
      <c r="C123" s="18">
        <f t="shared" si="6"/>
        <v>44575</v>
      </c>
      <c r="D123" s="19">
        <f t="shared" si="7"/>
        <v>245778.3847476071</v>
      </c>
      <c r="E123" s="20">
        <f>_xlfn.IFERROR(-IPMT($E$10/12,1,R122,D123),0)</f>
        <v>1024.0766031150297</v>
      </c>
      <c r="F123" s="32">
        <f>_xlfn.IFERROR(-PPMT($E$10/12,1,R122,D123),0)</f>
        <v>530.02199550511</v>
      </c>
      <c r="G123" s="33"/>
      <c r="H123" s="34"/>
      <c r="I123" s="77"/>
      <c r="J123" s="20">
        <f>IF(C123="",0,$Q$10)</f>
        <v>1000</v>
      </c>
      <c r="K123" s="19">
        <f t="shared" si="8"/>
        <v>301.5625</v>
      </c>
      <c r="L123" s="32">
        <f t="shared" si="9"/>
        <v>2855.6610986201395</v>
      </c>
      <c r="M123" s="33"/>
      <c r="N123" s="34"/>
      <c r="O123" s="32">
        <f t="shared" si="10"/>
        <v>245248.362752102</v>
      </c>
      <c r="P123" s="33"/>
      <c r="Q123" s="34"/>
      <c r="R123" s="21">
        <f t="shared" si="11"/>
        <v>257.71328642571984</v>
      </c>
    </row>
    <row r="124" spans="2:18" ht="17.25" customHeight="1">
      <c r="B124" s="17">
        <f>ROWS($B$22:B124)</f>
        <v>103</v>
      </c>
      <c r="C124" s="18">
        <f t="shared" si="6"/>
        <v>44606</v>
      </c>
      <c r="D124" s="19">
        <f t="shared" si="7"/>
        <v>245248.362752102</v>
      </c>
      <c r="E124" s="20">
        <f>_xlfn.IFERROR(-IPMT($E$10/12,1,R123,D124),0)</f>
        <v>1021.8681781337582</v>
      </c>
      <c r="F124" s="32">
        <f>_xlfn.IFERROR(-PPMT($E$10/12,1,R123,D124),0)</f>
        <v>532.2304204863815</v>
      </c>
      <c r="G124" s="33"/>
      <c r="H124" s="34"/>
      <c r="I124" s="77"/>
      <c r="J124" s="20">
        <f>IF(C124="",0,$Q$10)</f>
        <v>1000</v>
      </c>
      <c r="K124" s="19">
        <f t="shared" si="8"/>
        <v>301.5625</v>
      </c>
      <c r="L124" s="32">
        <f t="shared" si="9"/>
        <v>2855.6610986201395</v>
      </c>
      <c r="M124" s="33"/>
      <c r="N124" s="34"/>
      <c r="O124" s="32">
        <f t="shared" si="10"/>
        <v>244716.1323316156</v>
      </c>
      <c r="P124" s="33"/>
      <c r="Q124" s="34"/>
      <c r="R124" s="21">
        <f t="shared" si="11"/>
        <v>256.71328642571984</v>
      </c>
    </row>
    <row r="125" spans="2:18" ht="17.25" customHeight="1">
      <c r="B125" s="17">
        <f>ROWS($B$22:B125)</f>
        <v>104</v>
      </c>
      <c r="C125" s="18">
        <f t="shared" si="6"/>
        <v>44634</v>
      </c>
      <c r="D125" s="19">
        <f t="shared" si="7"/>
        <v>244716.1323316156</v>
      </c>
      <c r="E125" s="20">
        <f>_xlfn.IFERROR(-IPMT($E$10/12,1,R124,D125),0)</f>
        <v>1019.6505513817318</v>
      </c>
      <c r="F125" s="32">
        <f>_xlfn.IFERROR(-PPMT($E$10/12,1,R124,D125),0)</f>
        <v>534.448047238408</v>
      </c>
      <c r="G125" s="33"/>
      <c r="H125" s="34"/>
      <c r="I125" s="77"/>
      <c r="J125" s="20">
        <f>IF(C125="",0,$Q$10)</f>
        <v>1000</v>
      </c>
      <c r="K125" s="19">
        <f t="shared" si="8"/>
        <v>301.5625</v>
      </c>
      <c r="L125" s="32">
        <f t="shared" si="9"/>
        <v>2855.66109862014</v>
      </c>
      <c r="M125" s="33"/>
      <c r="N125" s="34"/>
      <c r="O125" s="32">
        <f t="shared" si="10"/>
        <v>244181.6842843772</v>
      </c>
      <c r="P125" s="33"/>
      <c r="Q125" s="34"/>
      <c r="R125" s="21">
        <f t="shared" si="11"/>
        <v>255.71328642571984</v>
      </c>
    </row>
    <row r="126" spans="2:18" ht="17.25" customHeight="1">
      <c r="B126" s="17">
        <f>ROWS($B$22:B126)</f>
        <v>105</v>
      </c>
      <c r="C126" s="18">
        <f t="shared" si="6"/>
        <v>44665</v>
      </c>
      <c r="D126" s="19">
        <f t="shared" si="7"/>
        <v>244181.6842843772</v>
      </c>
      <c r="E126" s="20">
        <f>_xlfn.IFERROR(-IPMT($E$10/12,1,R125,D126),0)</f>
        <v>1017.4236845182384</v>
      </c>
      <c r="F126" s="32">
        <f>_xlfn.IFERROR(-PPMT($E$10/12,1,R125,D126),0)</f>
        <v>536.6749141019014</v>
      </c>
      <c r="G126" s="33"/>
      <c r="H126" s="34"/>
      <c r="I126" s="77"/>
      <c r="J126" s="20">
        <f>IF(C126="",0,$Q$10)</f>
        <v>1000</v>
      </c>
      <c r="K126" s="19">
        <f t="shared" si="8"/>
        <v>301.5625</v>
      </c>
      <c r="L126" s="32">
        <f t="shared" si="9"/>
        <v>2855.66109862014</v>
      </c>
      <c r="M126" s="33"/>
      <c r="N126" s="34"/>
      <c r="O126" s="32">
        <f t="shared" si="10"/>
        <v>243645.0093702753</v>
      </c>
      <c r="P126" s="33"/>
      <c r="Q126" s="34"/>
      <c r="R126" s="21">
        <f t="shared" si="11"/>
        <v>254.71328642571987</v>
      </c>
    </row>
    <row r="127" spans="2:18" ht="17.25" customHeight="1">
      <c r="B127" s="17">
        <f>ROWS($B$22:B127)</f>
        <v>106</v>
      </c>
      <c r="C127" s="18">
        <f t="shared" si="6"/>
        <v>44695</v>
      </c>
      <c r="D127" s="19">
        <f t="shared" si="7"/>
        <v>243645.0093702753</v>
      </c>
      <c r="E127" s="20">
        <f>_xlfn.IFERROR(-IPMT($E$10/12,1,R126,D127),0)</f>
        <v>1015.1875390428137</v>
      </c>
      <c r="F127" s="32">
        <f>_xlfn.IFERROR(-PPMT($E$10/12,1,R126,D127),0)</f>
        <v>538.9110595773259</v>
      </c>
      <c r="G127" s="33"/>
      <c r="H127" s="34"/>
      <c r="I127" s="77"/>
      <c r="J127" s="20">
        <f>IF(C127="",0,$Q$10)</f>
        <v>1000</v>
      </c>
      <c r="K127" s="19">
        <f t="shared" si="8"/>
        <v>301.5625</v>
      </c>
      <c r="L127" s="32">
        <f t="shared" si="9"/>
        <v>2855.6610986201395</v>
      </c>
      <c r="M127" s="33"/>
      <c r="N127" s="34"/>
      <c r="O127" s="32">
        <f t="shared" si="10"/>
        <v>243106.09831069797</v>
      </c>
      <c r="P127" s="33"/>
      <c r="Q127" s="34"/>
      <c r="R127" s="21">
        <f t="shared" si="11"/>
        <v>253.7132864257198</v>
      </c>
    </row>
    <row r="128" spans="2:18" ht="17.25" customHeight="1">
      <c r="B128" s="17">
        <f>ROWS($B$22:B128)</f>
        <v>107</v>
      </c>
      <c r="C128" s="18">
        <f t="shared" si="6"/>
        <v>44726</v>
      </c>
      <c r="D128" s="19">
        <f t="shared" si="7"/>
        <v>243106.09831069797</v>
      </c>
      <c r="E128" s="20">
        <f>_xlfn.IFERROR(-IPMT($E$10/12,1,R127,D128),0)</f>
        <v>1012.9420762945748</v>
      </c>
      <c r="F128" s="32">
        <f>_xlfn.IFERROR(-PPMT($E$10/12,1,R127,D128),0)</f>
        <v>541.156522325565</v>
      </c>
      <c r="G128" s="33"/>
      <c r="H128" s="34"/>
      <c r="I128" s="77"/>
      <c r="J128" s="20">
        <f>IF(C128="",0,$Q$10)</f>
        <v>1000</v>
      </c>
      <c r="K128" s="19">
        <f t="shared" si="8"/>
        <v>301.5625</v>
      </c>
      <c r="L128" s="32">
        <f t="shared" si="9"/>
        <v>2855.66109862014</v>
      </c>
      <c r="M128" s="33"/>
      <c r="N128" s="34"/>
      <c r="O128" s="32">
        <f t="shared" si="10"/>
        <v>242564.9417883724</v>
      </c>
      <c r="P128" s="33"/>
      <c r="Q128" s="34"/>
      <c r="R128" s="21">
        <f t="shared" si="11"/>
        <v>252.71328642571987</v>
      </c>
    </row>
    <row r="129" spans="2:18" ht="17.25" customHeight="1">
      <c r="B129" s="17">
        <f>ROWS($B$22:B129)</f>
        <v>108</v>
      </c>
      <c r="C129" s="18">
        <f t="shared" si="6"/>
        <v>44756</v>
      </c>
      <c r="D129" s="19">
        <f t="shared" si="7"/>
        <v>242564.9417883724</v>
      </c>
      <c r="E129" s="20">
        <f>_xlfn.IFERROR(-IPMT($E$10/12,1,R128,D129),0)</f>
        <v>1010.6872574515517</v>
      </c>
      <c r="F129" s="32">
        <f>_xlfn.IFERROR(-PPMT($E$10/12,1,R128,D129),0)</f>
        <v>543.411341168588</v>
      </c>
      <c r="G129" s="33"/>
      <c r="H129" s="34"/>
      <c r="I129" s="77"/>
      <c r="J129" s="20">
        <f>IF(C129="",0,$Q$10)</f>
        <v>1000</v>
      </c>
      <c r="K129" s="19">
        <f t="shared" si="8"/>
        <v>301.5625</v>
      </c>
      <c r="L129" s="32">
        <f t="shared" si="9"/>
        <v>2855.6610986201395</v>
      </c>
      <c r="M129" s="33"/>
      <c r="N129" s="34"/>
      <c r="O129" s="32">
        <f t="shared" si="10"/>
        <v>242021.5304472038</v>
      </c>
      <c r="P129" s="33"/>
      <c r="Q129" s="34"/>
      <c r="R129" s="21">
        <f t="shared" si="11"/>
        <v>251.71328642571984</v>
      </c>
    </row>
    <row r="130" spans="2:18" ht="17.25" customHeight="1">
      <c r="B130" s="17">
        <f>ROWS($B$22:B130)</f>
        <v>109</v>
      </c>
      <c r="C130" s="18">
        <f t="shared" si="6"/>
        <v>44787</v>
      </c>
      <c r="D130" s="19">
        <f t="shared" si="7"/>
        <v>242021.5304472038</v>
      </c>
      <c r="E130" s="20">
        <f>_xlfn.IFERROR(-IPMT($E$10/12,1,R129,D130),0)</f>
        <v>1008.4230435300159</v>
      </c>
      <c r="F130" s="32">
        <f>_xlfn.IFERROR(-PPMT($E$10/12,1,R129,D130),0)</f>
        <v>545.6755550901238</v>
      </c>
      <c r="G130" s="33"/>
      <c r="H130" s="34"/>
      <c r="I130" s="77"/>
      <c r="J130" s="20">
        <f>IF(C130="",0,$Q$10)</f>
        <v>1000</v>
      </c>
      <c r="K130" s="19">
        <f t="shared" si="8"/>
        <v>301.5625</v>
      </c>
      <c r="L130" s="32">
        <f t="shared" si="9"/>
        <v>2855.6610986201395</v>
      </c>
      <c r="M130" s="33"/>
      <c r="N130" s="34"/>
      <c r="O130" s="32">
        <f t="shared" si="10"/>
        <v>241475.85489211368</v>
      </c>
      <c r="P130" s="33"/>
      <c r="Q130" s="34"/>
      <c r="R130" s="21">
        <f t="shared" si="11"/>
        <v>250.71328642571982</v>
      </c>
    </row>
    <row r="131" spans="2:18" ht="17.25" customHeight="1">
      <c r="B131" s="17">
        <f>ROWS($B$22:B131)</f>
        <v>110</v>
      </c>
      <c r="C131" s="18">
        <f t="shared" si="6"/>
        <v>44818</v>
      </c>
      <c r="D131" s="19">
        <f t="shared" si="7"/>
        <v>241475.85489211368</v>
      </c>
      <c r="E131" s="20">
        <f>_xlfn.IFERROR(-IPMT($E$10/12,1,R130,D131),0)</f>
        <v>1006.1493953838071</v>
      </c>
      <c r="F131" s="32">
        <f>_xlfn.IFERROR(-PPMT($E$10/12,1,R130,D131),0)</f>
        <v>547.9492032363327</v>
      </c>
      <c r="G131" s="33"/>
      <c r="H131" s="34"/>
      <c r="I131" s="77"/>
      <c r="J131" s="20">
        <f>IF(C131="",0,$Q$10)</f>
        <v>1000</v>
      </c>
      <c r="K131" s="19">
        <f t="shared" si="8"/>
        <v>301.5625</v>
      </c>
      <c r="L131" s="32">
        <f t="shared" si="9"/>
        <v>2855.66109862014</v>
      </c>
      <c r="M131" s="33"/>
      <c r="N131" s="34"/>
      <c r="O131" s="32">
        <f t="shared" si="10"/>
        <v>240927.90568887736</v>
      </c>
      <c r="P131" s="33"/>
      <c r="Q131" s="34"/>
      <c r="R131" s="21">
        <f t="shared" si="11"/>
        <v>249.71328642571984</v>
      </c>
    </row>
    <row r="132" spans="2:18" ht="17.25" customHeight="1">
      <c r="B132" s="17">
        <f>ROWS($B$22:B132)</f>
        <v>111</v>
      </c>
      <c r="C132" s="18">
        <f t="shared" si="6"/>
        <v>44848</v>
      </c>
      <c r="D132" s="19">
        <f t="shared" si="7"/>
        <v>240927.90568887736</v>
      </c>
      <c r="E132" s="20">
        <f>_xlfn.IFERROR(-IPMT($E$10/12,1,R131,D132),0)</f>
        <v>1003.8662737036557</v>
      </c>
      <c r="F132" s="32">
        <f>_xlfn.IFERROR(-PPMT($E$10/12,1,R131,D132),0)</f>
        <v>550.232324916484</v>
      </c>
      <c r="G132" s="33"/>
      <c r="H132" s="34"/>
      <c r="I132" s="77"/>
      <c r="J132" s="20">
        <f>IF(C132="",0,$Q$10)</f>
        <v>1000</v>
      </c>
      <c r="K132" s="19">
        <f t="shared" si="8"/>
        <v>301.5625</v>
      </c>
      <c r="L132" s="32">
        <f t="shared" si="9"/>
        <v>2855.6610986201395</v>
      </c>
      <c r="M132" s="33"/>
      <c r="N132" s="34"/>
      <c r="O132" s="32">
        <f t="shared" si="10"/>
        <v>240377.67336396087</v>
      </c>
      <c r="P132" s="33"/>
      <c r="Q132" s="34"/>
      <c r="R132" s="21">
        <f t="shared" si="11"/>
        <v>248.71328642571987</v>
      </c>
    </row>
    <row r="133" spans="2:18" ht="17.25" customHeight="1">
      <c r="B133" s="17">
        <f>ROWS($B$22:B133)</f>
        <v>112</v>
      </c>
      <c r="C133" s="18">
        <f t="shared" si="6"/>
        <v>44879</v>
      </c>
      <c r="D133" s="19">
        <f t="shared" si="7"/>
        <v>240377.67336396087</v>
      </c>
      <c r="E133" s="20">
        <f>_xlfn.IFERROR(-IPMT($E$10/12,1,R132,D133),0)</f>
        <v>1001.5736390165038</v>
      </c>
      <c r="F133" s="32">
        <f>_xlfn.IFERROR(-PPMT($E$10/12,1,R132,D133),0)</f>
        <v>552.5249596036359</v>
      </c>
      <c r="G133" s="33"/>
      <c r="H133" s="34"/>
      <c r="I133" s="77"/>
      <c r="J133" s="20">
        <f>IF(C133="",0,$Q$10)</f>
        <v>1000</v>
      </c>
      <c r="K133" s="19">
        <f t="shared" si="8"/>
        <v>301.5625</v>
      </c>
      <c r="L133" s="32">
        <f t="shared" si="9"/>
        <v>2855.6610986201395</v>
      </c>
      <c r="M133" s="33"/>
      <c r="N133" s="34"/>
      <c r="O133" s="32">
        <f t="shared" si="10"/>
        <v>239825.14840435723</v>
      </c>
      <c r="P133" s="33"/>
      <c r="Q133" s="34"/>
      <c r="R133" s="21">
        <f t="shared" si="11"/>
        <v>247.7132864257198</v>
      </c>
    </row>
    <row r="134" spans="2:18" ht="17.25" customHeight="1">
      <c r="B134" s="17">
        <f>ROWS($B$22:B134)</f>
        <v>113</v>
      </c>
      <c r="C134" s="18">
        <f t="shared" si="6"/>
        <v>44909</v>
      </c>
      <c r="D134" s="19">
        <f t="shared" si="7"/>
        <v>239825.14840435723</v>
      </c>
      <c r="E134" s="20">
        <f>_xlfn.IFERROR(-IPMT($E$10/12,1,R133,D134),0)</f>
        <v>999.2714516848217</v>
      </c>
      <c r="F134" s="32">
        <f>_xlfn.IFERROR(-PPMT($E$10/12,1,R133,D134),0)</f>
        <v>554.8271469353181</v>
      </c>
      <c r="G134" s="33"/>
      <c r="H134" s="34"/>
      <c r="I134" s="77"/>
      <c r="J134" s="20">
        <f>IF(C134="",0,$Q$10)</f>
        <v>1000</v>
      </c>
      <c r="K134" s="19">
        <f t="shared" si="8"/>
        <v>0</v>
      </c>
      <c r="L134" s="32">
        <f t="shared" si="9"/>
        <v>2554.09859862014</v>
      </c>
      <c r="M134" s="33"/>
      <c r="N134" s="34"/>
      <c r="O134" s="32">
        <f t="shared" si="10"/>
        <v>239270.32125742192</v>
      </c>
      <c r="P134" s="33"/>
      <c r="Q134" s="34"/>
      <c r="R134" s="21">
        <f t="shared" si="11"/>
        <v>246.71328642571984</v>
      </c>
    </row>
    <row r="135" spans="2:18" ht="17.25" customHeight="1">
      <c r="B135" s="17">
        <f>ROWS($B$22:B135)</f>
        <v>114</v>
      </c>
      <c r="C135" s="18">
        <f t="shared" si="6"/>
        <v>44940</v>
      </c>
      <c r="D135" s="19">
        <f t="shared" si="7"/>
        <v>239270.32125742192</v>
      </c>
      <c r="E135" s="20">
        <f>_xlfn.IFERROR(-IPMT($E$10/12,1,R134,D135),0)</f>
        <v>996.9596719059247</v>
      </c>
      <c r="F135" s="32">
        <f>_xlfn.IFERROR(-PPMT($E$10/12,1,R134,D135),0)</f>
        <v>557.1389267142151</v>
      </c>
      <c r="G135" s="33"/>
      <c r="H135" s="34"/>
      <c r="I135" s="77"/>
      <c r="J135" s="20">
        <f>IF(C135="",0,$Q$10)</f>
        <v>1000</v>
      </c>
      <c r="K135" s="19">
        <f t="shared" si="8"/>
        <v>0</v>
      </c>
      <c r="L135" s="32">
        <f t="shared" si="9"/>
        <v>2554.09859862014</v>
      </c>
      <c r="M135" s="33"/>
      <c r="N135" s="34"/>
      <c r="O135" s="32">
        <f t="shared" si="10"/>
        <v>238713.1823307077</v>
      </c>
      <c r="P135" s="33"/>
      <c r="Q135" s="34"/>
      <c r="R135" s="21">
        <f t="shared" si="11"/>
        <v>245.71328642571984</v>
      </c>
    </row>
    <row r="136" spans="2:18" ht="17.25" customHeight="1">
      <c r="B136" s="17">
        <f>ROWS($B$22:B136)</f>
        <v>115</v>
      </c>
      <c r="C136" s="18">
        <f t="shared" si="6"/>
        <v>44971</v>
      </c>
      <c r="D136" s="19">
        <f t="shared" si="7"/>
        <v>238713.1823307077</v>
      </c>
      <c r="E136" s="20">
        <f>_xlfn.IFERROR(-IPMT($E$10/12,1,R135,D136),0)</f>
        <v>994.6382597112821</v>
      </c>
      <c r="F136" s="32">
        <f>_xlfn.IFERROR(-PPMT($E$10/12,1,R135,D136),0)</f>
        <v>559.4603389088575</v>
      </c>
      <c r="G136" s="33"/>
      <c r="H136" s="34"/>
      <c r="I136" s="77"/>
      <c r="J136" s="20">
        <f>IF(C136="",0,$Q$10)</f>
        <v>1000</v>
      </c>
      <c r="K136" s="19">
        <f t="shared" si="8"/>
        <v>0</v>
      </c>
      <c r="L136" s="32">
        <f t="shared" si="9"/>
        <v>2554.0985986201395</v>
      </c>
      <c r="M136" s="33"/>
      <c r="N136" s="34"/>
      <c r="O136" s="32">
        <f t="shared" si="10"/>
        <v>238153.72199179884</v>
      </c>
      <c r="P136" s="33"/>
      <c r="Q136" s="34"/>
      <c r="R136" s="21">
        <f t="shared" si="11"/>
        <v>244.71328642571984</v>
      </c>
    </row>
    <row r="137" spans="2:18" ht="17.25" customHeight="1">
      <c r="B137" s="17">
        <f>ROWS($B$22:B137)</f>
        <v>116</v>
      </c>
      <c r="C137" s="18">
        <f t="shared" si="6"/>
        <v>44999</v>
      </c>
      <c r="D137" s="19">
        <f t="shared" si="7"/>
        <v>238153.72199179884</v>
      </c>
      <c r="E137" s="20">
        <f>_xlfn.IFERROR(-IPMT($E$10/12,1,R136,D137),0)</f>
        <v>992.3071749658285</v>
      </c>
      <c r="F137" s="32">
        <f>_xlfn.IFERROR(-PPMT($E$10/12,1,R136,D137),0)</f>
        <v>561.7914236543113</v>
      </c>
      <c r="G137" s="33"/>
      <c r="H137" s="34"/>
      <c r="I137" s="77"/>
      <c r="J137" s="20">
        <f>IF(C137="",0,$Q$10)</f>
        <v>1000</v>
      </c>
      <c r="K137" s="19">
        <f t="shared" si="8"/>
        <v>0</v>
      </c>
      <c r="L137" s="32">
        <f t="shared" si="9"/>
        <v>2554.09859862014</v>
      </c>
      <c r="M137" s="33"/>
      <c r="N137" s="34"/>
      <c r="O137" s="32">
        <f t="shared" si="10"/>
        <v>237591.93056814454</v>
      </c>
      <c r="P137" s="33"/>
      <c r="Q137" s="34"/>
      <c r="R137" s="21">
        <f t="shared" si="11"/>
        <v>243.71328642571987</v>
      </c>
    </row>
    <row r="138" spans="2:18" ht="17.25" customHeight="1">
      <c r="B138" s="17">
        <f>ROWS($B$22:B138)</f>
        <v>117</v>
      </c>
      <c r="C138" s="18">
        <f t="shared" si="6"/>
        <v>45030</v>
      </c>
      <c r="D138" s="19">
        <f t="shared" si="7"/>
        <v>237591.93056814454</v>
      </c>
      <c r="E138" s="20">
        <f>_xlfn.IFERROR(-IPMT($E$10/12,1,R137,D138),0)</f>
        <v>989.9663773672689</v>
      </c>
      <c r="F138" s="32">
        <f>_xlfn.IFERROR(-PPMT($E$10/12,1,R137,D138),0)</f>
        <v>564.1322212528706</v>
      </c>
      <c r="G138" s="33"/>
      <c r="H138" s="34"/>
      <c r="I138" s="77"/>
      <c r="J138" s="20">
        <f>IF(C138="",0,$Q$10)</f>
        <v>1000</v>
      </c>
      <c r="K138" s="19">
        <f t="shared" si="8"/>
        <v>0</v>
      </c>
      <c r="L138" s="32">
        <f t="shared" si="9"/>
        <v>2554.0985986201395</v>
      </c>
      <c r="M138" s="33"/>
      <c r="N138" s="34"/>
      <c r="O138" s="32">
        <f t="shared" si="10"/>
        <v>237027.79834689168</v>
      </c>
      <c r="P138" s="33"/>
      <c r="Q138" s="34"/>
      <c r="R138" s="21">
        <f t="shared" si="11"/>
        <v>242.7132864257199</v>
      </c>
    </row>
    <row r="139" spans="2:18" ht="17.25" customHeight="1">
      <c r="B139" s="17">
        <f>ROWS($B$22:B139)</f>
        <v>118</v>
      </c>
      <c r="C139" s="18">
        <f t="shared" si="6"/>
        <v>45060</v>
      </c>
      <c r="D139" s="19">
        <f t="shared" si="7"/>
        <v>237027.79834689168</v>
      </c>
      <c r="E139" s="20">
        <f>_xlfn.IFERROR(-IPMT($E$10/12,1,R138,D139),0)</f>
        <v>987.615826445382</v>
      </c>
      <c r="F139" s="32">
        <f>_xlfn.IFERROR(-PPMT($E$10/12,1,R138,D139),0)</f>
        <v>566.4827721747575</v>
      </c>
      <c r="G139" s="33"/>
      <c r="H139" s="34"/>
      <c r="I139" s="77"/>
      <c r="J139" s="20">
        <f>IF(C139="",0,$Q$10)</f>
        <v>1000</v>
      </c>
      <c r="K139" s="19">
        <f t="shared" si="8"/>
        <v>0</v>
      </c>
      <c r="L139" s="32">
        <f t="shared" si="9"/>
        <v>2554.0985986201395</v>
      </c>
      <c r="M139" s="33"/>
      <c r="N139" s="34"/>
      <c r="O139" s="32">
        <f t="shared" si="10"/>
        <v>236461.31557471692</v>
      </c>
      <c r="P139" s="33"/>
      <c r="Q139" s="34"/>
      <c r="R139" s="21">
        <f t="shared" si="11"/>
        <v>241.71328642571987</v>
      </c>
    </row>
    <row r="140" spans="2:18" ht="17.25" customHeight="1">
      <c r="B140" s="17">
        <f>ROWS($B$22:B140)</f>
        <v>119</v>
      </c>
      <c r="C140" s="18">
        <f t="shared" si="6"/>
        <v>45091</v>
      </c>
      <c r="D140" s="19">
        <f t="shared" si="7"/>
        <v>236461.31557471692</v>
      </c>
      <c r="E140" s="20">
        <f>_xlfn.IFERROR(-IPMT($E$10/12,1,R139,D140),0)</f>
        <v>985.2554815613204</v>
      </c>
      <c r="F140" s="32">
        <f>_xlfn.IFERROR(-PPMT($E$10/12,1,R139,D140),0)</f>
        <v>568.8431170588192</v>
      </c>
      <c r="G140" s="33"/>
      <c r="H140" s="34"/>
      <c r="I140" s="77"/>
      <c r="J140" s="20">
        <f>IF(C140="",0,$Q$10)</f>
        <v>1000</v>
      </c>
      <c r="K140" s="19">
        <f t="shared" si="8"/>
        <v>0</v>
      </c>
      <c r="L140" s="32">
        <f t="shared" si="9"/>
        <v>2554.0985986201395</v>
      </c>
      <c r="M140" s="33"/>
      <c r="N140" s="34"/>
      <c r="O140" s="32">
        <f t="shared" si="10"/>
        <v>235892.4724576581</v>
      </c>
      <c r="P140" s="33"/>
      <c r="Q140" s="34"/>
      <c r="R140" s="21">
        <f t="shared" si="11"/>
        <v>240.71328642571984</v>
      </c>
    </row>
    <row r="141" spans="2:18" ht="17.25" customHeight="1">
      <c r="B141" s="17">
        <f>ROWS($B$22:B141)</f>
        <v>120</v>
      </c>
      <c r="C141" s="18">
        <f t="shared" si="6"/>
        <v>45121</v>
      </c>
      <c r="D141" s="19">
        <f t="shared" si="7"/>
        <v>235892.4724576581</v>
      </c>
      <c r="E141" s="20">
        <f>_xlfn.IFERROR(-IPMT($E$10/12,1,R140,D141),0)</f>
        <v>982.8853019069088</v>
      </c>
      <c r="F141" s="32">
        <f>_xlfn.IFERROR(-PPMT($E$10/12,1,R140,D141),0)</f>
        <v>571.213296713231</v>
      </c>
      <c r="G141" s="33"/>
      <c r="H141" s="34"/>
      <c r="I141" s="77"/>
      <c r="J141" s="20">
        <f>IF(C141="",0,$Q$10)</f>
        <v>1000</v>
      </c>
      <c r="K141" s="19">
        <f t="shared" si="8"/>
        <v>0</v>
      </c>
      <c r="L141" s="32">
        <f t="shared" si="9"/>
        <v>2554.09859862014</v>
      </c>
      <c r="M141" s="33"/>
      <c r="N141" s="34"/>
      <c r="O141" s="32">
        <f t="shared" si="10"/>
        <v>235321.25916094487</v>
      </c>
      <c r="P141" s="33"/>
      <c r="Q141" s="34"/>
      <c r="R141" s="21">
        <f t="shared" si="11"/>
        <v>239.7132864257199</v>
      </c>
    </row>
    <row r="142" spans="2:18" ht="17.25" customHeight="1">
      <c r="B142" s="17">
        <f>ROWS($B$22:B142)</f>
        <v>121</v>
      </c>
      <c r="C142" s="18">
        <f t="shared" si="6"/>
        <v>45152</v>
      </c>
      <c r="D142" s="19">
        <f t="shared" si="7"/>
        <v>235321.25916094487</v>
      </c>
      <c r="E142" s="20">
        <f>_xlfn.IFERROR(-IPMT($E$10/12,1,R141,D142),0)</f>
        <v>980.505246503937</v>
      </c>
      <c r="F142" s="32">
        <f>_xlfn.IFERROR(-PPMT($E$10/12,1,R141,D142),0)</f>
        <v>573.5933521162026</v>
      </c>
      <c r="G142" s="33"/>
      <c r="H142" s="34"/>
      <c r="I142" s="77"/>
      <c r="J142" s="20">
        <f>IF(C142="",0,$Q$10)</f>
        <v>1000</v>
      </c>
      <c r="K142" s="19">
        <f t="shared" si="8"/>
        <v>0</v>
      </c>
      <c r="L142" s="32">
        <f t="shared" si="9"/>
        <v>2554.0985986201395</v>
      </c>
      <c r="M142" s="33"/>
      <c r="N142" s="34"/>
      <c r="O142" s="32">
        <f t="shared" si="10"/>
        <v>234747.66580882866</v>
      </c>
      <c r="P142" s="33"/>
      <c r="Q142" s="34"/>
      <c r="R142" s="21">
        <f t="shared" si="11"/>
        <v>238.71328642571987</v>
      </c>
    </row>
    <row r="143" spans="2:18" ht="17.25" customHeight="1">
      <c r="B143" s="17">
        <f>ROWS($B$22:B143)</f>
        <v>122</v>
      </c>
      <c r="C143" s="18">
        <f t="shared" si="6"/>
        <v>45183</v>
      </c>
      <c r="D143" s="19">
        <f t="shared" si="7"/>
        <v>234747.66580882866</v>
      </c>
      <c r="E143" s="20">
        <f>_xlfn.IFERROR(-IPMT($E$10/12,1,R142,D143),0)</f>
        <v>978.1152742034526</v>
      </c>
      <c r="F143" s="32">
        <f>_xlfn.IFERROR(-PPMT($E$10/12,1,R142,D143),0)</f>
        <v>575.9833244166866</v>
      </c>
      <c r="G143" s="33"/>
      <c r="H143" s="34"/>
      <c r="I143" s="77"/>
      <c r="J143" s="20">
        <f>IF(C143="",0,$Q$10)</f>
        <v>1000</v>
      </c>
      <c r="K143" s="19">
        <f t="shared" si="8"/>
        <v>0</v>
      </c>
      <c r="L143" s="32">
        <f t="shared" si="9"/>
        <v>2554.0985986201395</v>
      </c>
      <c r="M143" s="33"/>
      <c r="N143" s="34"/>
      <c r="O143" s="32">
        <f t="shared" si="10"/>
        <v>234171.68248441198</v>
      </c>
      <c r="P143" s="33"/>
      <c r="Q143" s="34"/>
      <c r="R143" s="21">
        <f t="shared" si="11"/>
        <v>237.71328642571987</v>
      </c>
    </row>
    <row r="144" spans="2:18" ht="17.25" customHeight="1">
      <c r="B144" s="17">
        <f>ROWS($B$22:B144)</f>
        <v>123</v>
      </c>
      <c r="C144" s="18">
        <f t="shared" si="6"/>
        <v>45213</v>
      </c>
      <c r="D144" s="19">
        <f t="shared" si="7"/>
        <v>234171.68248441198</v>
      </c>
      <c r="E144" s="20">
        <f>_xlfn.IFERROR(-IPMT($E$10/12,1,R143,D144),0)</f>
        <v>975.7153436850499</v>
      </c>
      <c r="F144" s="32">
        <f>_xlfn.IFERROR(-PPMT($E$10/12,1,R143,D144),0)</f>
        <v>578.3832549350897</v>
      </c>
      <c r="G144" s="33"/>
      <c r="H144" s="34"/>
      <c r="I144" s="77"/>
      <c r="J144" s="20">
        <f>IF(C144="",0,$Q$10)</f>
        <v>1000</v>
      </c>
      <c r="K144" s="19">
        <f t="shared" si="8"/>
        <v>0</v>
      </c>
      <c r="L144" s="32">
        <f t="shared" si="9"/>
        <v>2554.0985986201395</v>
      </c>
      <c r="M144" s="33"/>
      <c r="N144" s="34"/>
      <c r="O144" s="32">
        <f t="shared" si="10"/>
        <v>233593.2992294769</v>
      </c>
      <c r="P144" s="33"/>
      <c r="Q144" s="34"/>
      <c r="R144" s="21">
        <f t="shared" si="11"/>
        <v>236.71328642571987</v>
      </c>
    </row>
    <row r="145" spans="2:18" ht="17.25" customHeight="1">
      <c r="B145" s="17">
        <f>ROWS($B$22:B145)</f>
        <v>124</v>
      </c>
      <c r="C145" s="18">
        <f t="shared" si="6"/>
        <v>45244</v>
      </c>
      <c r="D145" s="19">
        <f t="shared" si="7"/>
        <v>233593.2992294769</v>
      </c>
      <c r="E145" s="20">
        <f>_xlfn.IFERROR(-IPMT($E$10/12,1,R144,D145),0)</f>
        <v>973.3054134561537</v>
      </c>
      <c r="F145" s="32">
        <f>_xlfn.IFERROR(-PPMT($E$10/12,1,R144,D145),0)</f>
        <v>580.793185163986</v>
      </c>
      <c r="G145" s="33"/>
      <c r="H145" s="34"/>
      <c r="I145" s="77"/>
      <c r="J145" s="20">
        <f>IF(C145="",0,$Q$10)</f>
        <v>1000</v>
      </c>
      <c r="K145" s="19">
        <f t="shared" si="8"/>
        <v>0</v>
      </c>
      <c r="L145" s="32">
        <f t="shared" si="9"/>
        <v>2554.0985986201395</v>
      </c>
      <c r="M145" s="33"/>
      <c r="N145" s="34"/>
      <c r="O145" s="32">
        <f t="shared" si="10"/>
        <v>233012.5060443129</v>
      </c>
      <c r="P145" s="33"/>
      <c r="Q145" s="34"/>
      <c r="R145" s="21">
        <f t="shared" si="11"/>
        <v>235.7132864257199</v>
      </c>
    </row>
    <row r="146" spans="2:18" ht="17.25" customHeight="1">
      <c r="B146" s="17">
        <f>ROWS($B$22:B146)</f>
        <v>125</v>
      </c>
      <c r="C146" s="18">
        <f t="shared" si="6"/>
        <v>45274</v>
      </c>
      <c r="D146" s="19">
        <f t="shared" si="7"/>
        <v>233012.5060443129</v>
      </c>
      <c r="E146" s="20">
        <f>_xlfn.IFERROR(-IPMT($E$10/12,1,R145,D146),0)</f>
        <v>970.8854418513038</v>
      </c>
      <c r="F146" s="32">
        <f>_xlfn.IFERROR(-PPMT($E$10/12,1,R145,D146),0)</f>
        <v>583.2131567688357</v>
      </c>
      <c r="G146" s="33"/>
      <c r="H146" s="34"/>
      <c r="I146" s="77"/>
      <c r="J146" s="20">
        <f>IF(C146="",0,$Q$10)</f>
        <v>1000</v>
      </c>
      <c r="K146" s="19">
        <f t="shared" si="8"/>
        <v>0</v>
      </c>
      <c r="L146" s="32">
        <f t="shared" si="9"/>
        <v>2554.0985986201395</v>
      </c>
      <c r="M146" s="33"/>
      <c r="N146" s="34"/>
      <c r="O146" s="32">
        <f t="shared" si="10"/>
        <v>232429.29288754406</v>
      </c>
      <c r="P146" s="33"/>
      <c r="Q146" s="34"/>
      <c r="R146" s="21">
        <f t="shared" si="11"/>
        <v>234.71328642571987</v>
      </c>
    </row>
    <row r="147" spans="2:18" ht="17.25" customHeight="1">
      <c r="B147" s="17">
        <f>ROWS($B$22:B147)</f>
        <v>126</v>
      </c>
      <c r="C147" s="18">
        <f t="shared" si="6"/>
        <v>45305</v>
      </c>
      <c r="D147" s="19">
        <f t="shared" si="7"/>
        <v>232429.29288754406</v>
      </c>
      <c r="E147" s="20">
        <f>_xlfn.IFERROR(-IPMT($E$10/12,1,R146,D147),0)</f>
        <v>968.4553870314336</v>
      </c>
      <c r="F147" s="32">
        <f>_xlfn.IFERROR(-PPMT($E$10/12,1,R146,D147),0)</f>
        <v>585.643211588706</v>
      </c>
      <c r="G147" s="33"/>
      <c r="H147" s="34"/>
      <c r="I147" s="77"/>
      <c r="J147" s="20">
        <f>IF(C147="",0,$Q$10)</f>
        <v>1000</v>
      </c>
      <c r="K147" s="19">
        <f t="shared" si="8"/>
        <v>0</v>
      </c>
      <c r="L147" s="32">
        <f t="shared" si="9"/>
        <v>2554.0985986201395</v>
      </c>
      <c r="M147" s="33"/>
      <c r="N147" s="34"/>
      <c r="O147" s="32">
        <f t="shared" si="10"/>
        <v>231843.64967595536</v>
      </c>
      <c r="P147" s="33"/>
      <c r="Q147" s="34"/>
      <c r="R147" s="21">
        <f t="shared" si="11"/>
        <v>233.7132864257199</v>
      </c>
    </row>
    <row r="148" spans="2:18" ht="17.25" customHeight="1">
      <c r="B148" s="17">
        <f>ROWS($B$22:B148)</f>
        <v>127</v>
      </c>
      <c r="C148" s="18">
        <f t="shared" si="6"/>
        <v>45336</v>
      </c>
      <c r="D148" s="19">
        <f t="shared" si="7"/>
        <v>231843.64967595536</v>
      </c>
      <c r="E148" s="20">
        <f>_xlfn.IFERROR(-IPMT($E$10/12,1,R147,D148),0)</f>
        <v>966.0152069831473</v>
      </c>
      <c r="F148" s="32">
        <f>_xlfn.IFERROR(-PPMT($E$10/12,1,R147,D148),0)</f>
        <v>588.0833916369922</v>
      </c>
      <c r="G148" s="33"/>
      <c r="H148" s="34"/>
      <c r="I148" s="77"/>
      <c r="J148" s="20">
        <f>IF(C148="",0,$Q$10)</f>
        <v>1000</v>
      </c>
      <c r="K148" s="19">
        <f t="shared" si="8"/>
        <v>0</v>
      </c>
      <c r="L148" s="32">
        <f t="shared" si="9"/>
        <v>2554.0985986201395</v>
      </c>
      <c r="M148" s="33"/>
      <c r="N148" s="34"/>
      <c r="O148" s="32">
        <f t="shared" si="10"/>
        <v>231255.56628431837</v>
      </c>
      <c r="P148" s="33"/>
      <c r="Q148" s="34"/>
      <c r="R148" s="21">
        <f t="shared" si="11"/>
        <v>232.7132864257199</v>
      </c>
    </row>
    <row r="149" spans="2:18" ht="17.25" customHeight="1">
      <c r="B149" s="17">
        <f>ROWS($B$22:B149)</f>
        <v>128</v>
      </c>
      <c r="C149" s="18">
        <f t="shared" si="6"/>
        <v>45365</v>
      </c>
      <c r="D149" s="19">
        <f t="shared" si="7"/>
        <v>231255.56628431837</v>
      </c>
      <c r="E149" s="20">
        <f>_xlfn.IFERROR(-IPMT($E$10/12,1,R148,D149),0)</f>
        <v>963.5648595179932</v>
      </c>
      <c r="F149" s="32">
        <f>_xlfn.IFERROR(-PPMT($E$10/12,1,R148,D149),0)</f>
        <v>590.5337391021463</v>
      </c>
      <c r="G149" s="33"/>
      <c r="H149" s="34"/>
      <c r="I149" s="77"/>
      <c r="J149" s="20">
        <f>IF(C149="",0,$Q$10)</f>
        <v>1000</v>
      </c>
      <c r="K149" s="19">
        <f t="shared" si="8"/>
        <v>0</v>
      </c>
      <c r="L149" s="32">
        <f t="shared" si="9"/>
        <v>2554.0985986201395</v>
      </c>
      <c r="M149" s="33"/>
      <c r="N149" s="34"/>
      <c r="O149" s="32">
        <f t="shared" si="10"/>
        <v>230665.0325452162</v>
      </c>
      <c r="P149" s="33"/>
      <c r="Q149" s="34"/>
      <c r="R149" s="21">
        <f t="shared" si="11"/>
        <v>231.71328642571984</v>
      </c>
    </row>
    <row r="150" spans="2:18" ht="17.25" customHeight="1">
      <c r="B150" s="17">
        <f>ROWS($B$22:B150)</f>
        <v>129</v>
      </c>
      <c r="C150" s="18">
        <f t="shared" si="6"/>
        <v>45396</v>
      </c>
      <c r="D150" s="19">
        <f t="shared" si="7"/>
        <v>230665.0325452162</v>
      </c>
      <c r="E150" s="20">
        <f>_xlfn.IFERROR(-IPMT($E$10/12,1,R149,D150),0)</f>
        <v>961.104302271734</v>
      </c>
      <c r="F150" s="32">
        <f>_xlfn.IFERROR(-PPMT($E$10/12,1,R149,D150),0)</f>
        <v>592.9942963484054</v>
      </c>
      <c r="G150" s="33"/>
      <c r="H150" s="34"/>
      <c r="I150" s="77"/>
      <c r="J150" s="20">
        <f>IF(C150="",0,$Q$10)</f>
        <v>1000</v>
      </c>
      <c r="K150" s="19">
        <f t="shared" si="8"/>
        <v>0</v>
      </c>
      <c r="L150" s="32">
        <f t="shared" si="9"/>
        <v>2554.0985986201395</v>
      </c>
      <c r="M150" s="33"/>
      <c r="N150" s="34"/>
      <c r="O150" s="32">
        <f t="shared" si="10"/>
        <v>230072.03824886782</v>
      </c>
      <c r="P150" s="33"/>
      <c r="Q150" s="34"/>
      <c r="R150" s="21">
        <f t="shared" si="11"/>
        <v>230.71328642571987</v>
      </c>
    </row>
    <row r="151" spans="2:18" ht="17.25" customHeight="1">
      <c r="B151" s="17">
        <f>ROWS($B$22:B151)</f>
        <v>130</v>
      </c>
      <c r="C151" s="18">
        <f aca="true" t="shared" si="12" ref="C151:C214">IF(O150&gt;0,EDATE(C150,1),"")</f>
        <v>45426</v>
      </c>
      <c r="D151" s="19">
        <f aca="true" t="shared" si="13" ref="D151:D214">IF(C151="",0,O150)</f>
        <v>230072.03824886782</v>
      </c>
      <c r="E151" s="20">
        <f>_xlfn.IFERROR(-IPMT($E$10/12,1,R150,D151),0)</f>
        <v>958.6334927036158</v>
      </c>
      <c r="F151" s="32">
        <f>_xlfn.IFERROR(-PPMT($E$10/12,1,R150,D151),0)</f>
        <v>595.4651059165238</v>
      </c>
      <c r="G151" s="33"/>
      <c r="H151" s="34"/>
      <c r="I151" s="77"/>
      <c r="J151" s="20">
        <f>IF(C151="",0,$Q$10)</f>
        <v>1000</v>
      </c>
      <c r="K151" s="19">
        <f aca="true" t="shared" si="14" ref="K151:K214">IF(C151="",0,IF(D151&lt;0.8*$E$6,0,$P$14))</f>
        <v>0</v>
      </c>
      <c r="L151" s="32">
        <f aca="true" t="shared" si="15" ref="L151:L214">IF(C151="",0,E151+F151+I151+J151+K151)</f>
        <v>2554.0985986201395</v>
      </c>
      <c r="M151" s="33"/>
      <c r="N151" s="34"/>
      <c r="O151" s="32">
        <f aca="true" t="shared" si="16" ref="O151:O214">IF(C151="",0,D151-F151-I151)</f>
        <v>229476.5731429513</v>
      </c>
      <c r="P151" s="33"/>
      <c r="Q151" s="34"/>
      <c r="R151" s="21">
        <f t="shared" si="11"/>
        <v>229.71328642571993</v>
      </c>
    </row>
    <row r="152" spans="2:18" ht="17.25" customHeight="1">
      <c r="B152" s="17">
        <f>ROWS($B$22:B152)</f>
        <v>131</v>
      </c>
      <c r="C152" s="18">
        <f t="shared" si="12"/>
        <v>45457</v>
      </c>
      <c r="D152" s="19">
        <f t="shared" si="13"/>
        <v>229476.5731429513</v>
      </c>
      <c r="E152" s="20">
        <f>_xlfn.IFERROR(-IPMT($E$10/12,1,R151,D152),0)</f>
        <v>956.1523880956304</v>
      </c>
      <c r="F152" s="32">
        <f>_xlfn.IFERROR(-PPMT($E$10/12,1,R151,D152),0)</f>
        <v>597.946210524509</v>
      </c>
      <c r="G152" s="33"/>
      <c r="H152" s="34"/>
      <c r="I152" s="77"/>
      <c r="J152" s="20">
        <f>IF(C152="",0,$Q$10)</f>
        <v>1000</v>
      </c>
      <c r="K152" s="19">
        <f t="shared" si="14"/>
        <v>0</v>
      </c>
      <c r="L152" s="32">
        <f t="shared" si="15"/>
        <v>2554.0985986201395</v>
      </c>
      <c r="M152" s="33"/>
      <c r="N152" s="34"/>
      <c r="O152" s="32">
        <f t="shared" si="16"/>
        <v>228878.6269324268</v>
      </c>
      <c r="P152" s="33"/>
      <c r="Q152" s="34"/>
      <c r="R152" s="21">
        <f t="shared" si="11"/>
        <v>228.7132864257199</v>
      </c>
    </row>
    <row r="153" spans="2:18" ht="17.25" customHeight="1">
      <c r="B153" s="17">
        <f>ROWS($B$22:B153)</f>
        <v>132</v>
      </c>
      <c r="C153" s="18">
        <f t="shared" si="12"/>
        <v>45487</v>
      </c>
      <c r="D153" s="19">
        <f t="shared" si="13"/>
        <v>228878.6269324268</v>
      </c>
      <c r="E153" s="20">
        <f>_xlfn.IFERROR(-IPMT($E$10/12,1,R152,D153),0)</f>
        <v>953.6609455517782</v>
      </c>
      <c r="F153" s="32">
        <f>_xlfn.IFERROR(-PPMT($E$10/12,1,R152,D153),0)</f>
        <v>600.4376530683612</v>
      </c>
      <c r="G153" s="33"/>
      <c r="H153" s="34"/>
      <c r="I153" s="77"/>
      <c r="J153" s="20">
        <f>IF(C153="",0,$Q$10)</f>
        <v>1000</v>
      </c>
      <c r="K153" s="19">
        <f t="shared" si="14"/>
        <v>0</v>
      </c>
      <c r="L153" s="32">
        <f t="shared" si="15"/>
        <v>2554.0985986201395</v>
      </c>
      <c r="M153" s="33"/>
      <c r="N153" s="34"/>
      <c r="O153" s="32">
        <f t="shared" si="16"/>
        <v>228278.18927935843</v>
      </c>
      <c r="P153" s="33"/>
      <c r="Q153" s="34"/>
      <c r="R153" s="21">
        <f aca="true" t="shared" si="17" ref="R153:R216">IF(R152&lt;1,0,NPER($E$10/12,-$J$7,O153))</f>
        <v>227.7132864257199</v>
      </c>
    </row>
    <row r="154" spans="2:18" ht="17.25" customHeight="1">
      <c r="B154" s="17">
        <f>ROWS($B$22:B154)</f>
        <v>133</v>
      </c>
      <c r="C154" s="18">
        <f t="shared" si="12"/>
        <v>45518</v>
      </c>
      <c r="D154" s="19">
        <f t="shared" si="13"/>
        <v>228278.18927935843</v>
      </c>
      <c r="E154" s="20">
        <f>_xlfn.IFERROR(-IPMT($E$10/12,1,R153,D154),0)</f>
        <v>951.1591219973268</v>
      </c>
      <c r="F154" s="32">
        <f>_xlfn.IFERROR(-PPMT($E$10/12,1,R153,D154),0)</f>
        <v>602.9394766228128</v>
      </c>
      <c r="G154" s="33"/>
      <c r="H154" s="34"/>
      <c r="I154" s="77"/>
      <c r="J154" s="20">
        <f>IF(C154="",0,$Q$10)</f>
        <v>1000</v>
      </c>
      <c r="K154" s="19">
        <f t="shared" si="14"/>
        <v>0</v>
      </c>
      <c r="L154" s="32">
        <f t="shared" si="15"/>
        <v>2554.0985986201395</v>
      </c>
      <c r="M154" s="33"/>
      <c r="N154" s="34"/>
      <c r="O154" s="32">
        <f t="shared" si="16"/>
        <v>227675.2498027356</v>
      </c>
      <c r="P154" s="33"/>
      <c r="Q154" s="34"/>
      <c r="R154" s="21">
        <f t="shared" si="17"/>
        <v>226.71328642571987</v>
      </c>
    </row>
    <row r="155" spans="2:18" ht="17.25" customHeight="1">
      <c r="B155" s="17">
        <f>ROWS($B$22:B155)</f>
        <v>134</v>
      </c>
      <c r="C155" s="18">
        <f t="shared" si="12"/>
        <v>45549</v>
      </c>
      <c r="D155" s="19">
        <f t="shared" si="13"/>
        <v>227675.2498027356</v>
      </c>
      <c r="E155" s="20">
        <f>_xlfn.IFERROR(-IPMT($E$10/12,1,R154,D155),0)</f>
        <v>948.646874178065</v>
      </c>
      <c r="F155" s="32">
        <f>_xlfn.IFERROR(-PPMT($E$10/12,1,R154,D155),0)</f>
        <v>605.4517244420746</v>
      </c>
      <c r="G155" s="33"/>
      <c r="H155" s="34"/>
      <c r="I155" s="77"/>
      <c r="J155" s="20">
        <f>IF(C155="",0,$Q$10)</f>
        <v>1000</v>
      </c>
      <c r="K155" s="19">
        <f t="shared" si="14"/>
        <v>0</v>
      </c>
      <c r="L155" s="32">
        <f t="shared" si="15"/>
        <v>2554.0985986201395</v>
      </c>
      <c r="M155" s="33"/>
      <c r="N155" s="34"/>
      <c r="O155" s="32">
        <f t="shared" si="16"/>
        <v>227069.79807829353</v>
      </c>
      <c r="P155" s="33"/>
      <c r="Q155" s="34"/>
      <c r="R155" s="21">
        <f t="shared" si="17"/>
        <v>225.7132864257199</v>
      </c>
    </row>
    <row r="156" spans="2:18" ht="17.25" customHeight="1">
      <c r="B156" s="17">
        <f>ROWS($B$22:B156)</f>
        <v>135</v>
      </c>
      <c r="C156" s="18">
        <f t="shared" si="12"/>
        <v>45579</v>
      </c>
      <c r="D156" s="19">
        <f t="shared" si="13"/>
        <v>227069.79807829353</v>
      </c>
      <c r="E156" s="20">
        <f>_xlfn.IFERROR(-IPMT($E$10/12,1,R155,D156),0)</f>
        <v>946.1241586595564</v>
      </c>
      <c r="F156" s="32">
        <f>_xlfn.IFERROR(-PPMT($E$10/12,1,R155,D156),0)</f>
        <v>607.9744399605831</v>
      </c>
      <c r="G156" s="33"/>
      <c r="H156" s="34"/>
      <c r="I156" s="77"/>
      <c r="J156" s="20">
        <f>IF(C156="",0,$Q$10)</f>
        <v>1000</v>
      </c>
      <c r="K156" s="19">
        <f t="shared" si="14"/>
        <v>0</v>
      </c>
      <c r="L156" s="32">
        <f t="shared" si="15"/>
        <v>2554.0985986201395</v>
      </c>
      <c r="M156" s="33"/>
      <c r="N156" s="34"/>
      <c r="O156" s="32">
        <f t="shared" si="16"/>
        <v>226461.82363833295</v>
      </c>
      <c r="P156" s="33"/>
      <c r="Q156" s="34"/>
      <c r="R156" s="21">
        <f t="shared" si="17"/>
        <v>224.71328642571993</v>
      </c>
    </row>
    <row r="157" spans="2:18" ht="17.25" customHeight="1">
      <c r="B157" s="17">
        <f>ROWS($B$22:B157)</f>
        <v>136</v>
      </c>
      <c r="C157" s="18">
        <f t="shared" si="12"/>
        <v>45610</v>
      </c>
      <c r="D157" s="19">
        <f t="shared" si="13"/>
        <v>226461.82363833295</v>
      </c>
      <c r="E157" s="20">
        <f>_xlfn.IFERROR(-IPMT($E$10/12,1,R156,D157),0)</f>
        <v>943.5909318263873</v>
      </c>
      <c r="F157" s="32">
        <f>_xlfn.IFERROR(-PPMT($E$10/12,1,R156,D157),0)</f>
        <v>610.5076667937523</v>
      </c>
      <c r="G157" s="33"/>
      <c r="H157" s="34"/>
      <c r="I157" s="77"/>
      <c r="J157" s="20">
        <f>IF(C157="",0,$Q$10)</f>
        <v>1000</v>
      </c>
      <c r="K157" s="19">
        <f t="shared" si="14"/>
        <v>0</v>
      </c>
      <c r="L157" s="32">
        <f t="shared" si="15"/>
        <v>2554.0985986201395</v>
      </c>
      <c r="M157" s="33"/>
      <c r="N157" s="34"/>
      <c r="O157" s="32">
        <f t="shared" si="16"/>
        <v>225851.3159715392</v>
      </c>
      <c r="P157" s="33"/>
      <c r="Q157" s="34"/>
      <c r="R157" s="21">
        <f t="shared" si="17"/>
        <v>223.71328642571993</v>
      </c>
    </row>
    <row r="158" spans="2:18" ht="17.25" customHeight="1">
      <c r="B158" s="17">
        <f>ROWS($B$22:B158)</f>
        <v>137</v>
      </c>
      <c r="C158" s="18">
        <f t="shared" si="12"/>
        <v>45640</v>
      </c>
      <c r="D158" s="19">
        <f t="shared" si="13"/>
        <v>225851.3159715392</v>
      </c>
      <c r="E158" s="20">
        <f>_xlfn.IFERROR(-IPMT($E$10/12,1,R157,D158),0)</f>
        <v>941.0471498814132</v>
      </c>
      <c r="F158" s="32">
        <f>_xlfn.IFERROR(-PPMT($E$10/12,1,R157,D158),0)</f>
        <v>613.0514487387261</v>
      </c>
      <c r="G158" s="33"/>
      <c r="H158" s="34"/>
      <c r="I158" s="77"/>
      <c r="J158" s="20">
        <f>IF(C158="",0,$Q$10)</f>
        <v>1000</v>
      </c>
      <c r="K158" s="19">
        <f t="shared" si="14"/>
        <v>0</v>
      </c>
      <c r="L158" s="32">
        <f t="shared" si="15"/>
        <v>2554.0985986201395</v>
      </c>
      <c r="M158" s="33"/>
      <c r="N158" s="34"/>
      <c r="O158" s="32">
        <f t="shared" si="16"/>
        <v>225238.26452280048</v>
      </c>
      <c r="P158" s="33"/>
      <c r="Q158" s="34"/>
      <c r="R158" s="21">
        <f t="shared" si="17"/>
        <v>222.71328642571993</v>
      </c>
    </row>
    <row r="159" spans="2:18" ht="17.25" customHeight="1">
      <c r="B159" s="17">
        <f>ROWS($B$22:B159)</f>
        <v>138</v>
      </c>
      <c r="C159" s="18">
        <f t="shared" si="12"/>
        <v>45671</v>
      </c>
      <c r="D159" s="19">
        <f t="shared" si="13"/>
        <v>225238.26452280048</v>
      </c>
      <c r="E159" s="20">
        <f>_xlfn.IFERROR(-IPMT($E$10/12,1,R158,D159),0)</f>
        <v>938.492768845002</v>
      </c>
      <c r="F159" s="32">
        <f>_xlfn.IFERROR(-PPMT($E$10/12,1,R158,D159),0)</f>
        <v>615.6058297751374</v>
      </c>
      <c r="G159" s="33"/>
      <c r="H159" s="34"/>
      <c r="I159" s="77"/>
      <c r="J159" s="20">
        <f>IF(C159="",0,$Q$10)</f>
        <v>1000</v>
      </c>
      <c r="K159" s="19">
        <f t="shared" si="14"/>
        <v>0</v>
      </c>
      <c r="L159" s="32">
        <f t="shared" si="15"/>
        <v>2554.0985986201395</v>
      </c>
      <c r="M159" s="33"/>
      <c r="N159" s="34"/>
      <c r="O159" s="32">
        <f t="shared" si="16"/>
        <v>224622.65869302535</v>
      </c>
      <c r="P159" s="33"/>
      <c r="Q159" s="34"/>
      <c r="R159" s="21">
        <f t="shared" si="17"/>
        <v>221.7132864257199</v>
      </c>
    </row>
    <row r="160" spans="2:18" ht="17.25" customHeight="1">
      <c r="B160" s="17">
        <f>ROWS($B$22:B160)</f>
        <v>139</v>
      </c>
      <c r="C160" s="18">
        <f t="shared" si="12"/>
        <v>45702</v>
      </c>
      <c r="D160" s="19">
        <f t="shared" si="13"/>
        <v>224622.65869302535</v>
      </c>
      <c r="E160" s="20">
        <f>_xlfn.IFERROR(-IPMT($E$10/12,1,R159,D160),0)</f>
        <v>935.9277445542723</v>
      </c>
      <c r="F160" s="32">
        <f>_xlfn.IFERROR(-PPMT($E$10/12,1,R159,D160),0)</f>
        <v>618.1708540658675</v>
      </c>
      <c r="G160" s="33"/>
      <c r="H160" s="34"/>
      <c r="I160" s="77"/>
      <c r="J160" s="20">
        <f>IF(C160="",0,$Q$10)</f>
        <v>1000</v>
      </c>
      <c r="K160" s="19">
        <f t="shared" si="14"/>
        <v>0</v>
      </c>
      <c r="L160" s="32">
        <f t="shared" si="15"/>
        <v>2554.09859862014</v>
      </c>
      <c r="M160" s="33"/>
      <c r="N160" s="34"/>
      <c r="O160" s="32">
        <f t="shared" si="16"/>
        <v>224004.4878389595</v>
      </c>
      <c r="P160" s="33"/>
      <c r="Q160" s="34"/>
      <c r="R160" s="21">
        <f t="shared" si="17"/>
        <v>220.71328642571993</v>
      </c>
    </row>
    <row r="161" spans="2:18" ht="17.25" customHeight="1">
      <c r="B161" s="17">
        <f>ROWS($B$22:B161)</f>
        <v>140</v>
      </c>
      <c r="C161" s="18">
        <f t="shared" si="12"/>
        <v>45730</v>
      </c>
      <c r="D161" s="19">
        <f t="shared" si="13"/>
        <v>224004.4878389595</v>
      </c>
      <c r="E161" s="20">
        <f>_xlfn.IFERROR(-IPMT($E$10/12,1,R160,D161),0)</f>
        <v>933.3520326623312</v>
      </c>
      <c r="F161" s="32">
        <f>_xlfn.IFERROR(-PPMT($E$10/12,1,R160,D161),0)</f>
        <v>620.7465659578083</v>
      </c>
      <c r="G161" s="33"/>
      <c r="H161" s="34"/>
      <c r="I161" s="77"/>
      <c r="J161" s="20">
        <f>IF(C161="",0,$Q$10)</f>
        <v>1000</v>
      </c>
      <c r="K161" s="19">
        <f t="shared" si="14"/>
        <v>0</v>
      </c>
      <c r="L161" s="32">
        <f t="shared" si="15"/>
        <v>2554.0985986201395</v>
      </c>
      <c r="M161" s="33"/>
      <c r="N161" s="34"/>
      <c r="O161" s="32">
        <f t="shared" si="16"/>
        <v>223383.74127300168</v>
      </c>
      <c r="P161" s="33"/>
      <c r="Q161" s="34"/>
      <c r="R161" s="21">
        <f t="shared" si="17"/>
        <v>219.71328642571996</v>
      </c>
    </row>
    <row r="162" spans="2:18" ht="17.25" customHeight="1">
      <c r="B162" s="17">
        <f>ROWS($B$22:B162)</f>
        <v>141</v>
      </c>
      <c r="C162" s="18">
        <f t="shared" si="12"/>
        <v>45761</v>
      </c>
      <c r="D162" s="19">
        <f t="shared" si="13"/>
        <v>223383.74127300168</v>
      </c>
      <c r="E162" s="20">
        <f>_xlfn.IFERROR(-IPMT($E$10/12,1,R161,D162),0)</f>
        <v>930.765588637507</v>
      </c>
      <c r="F162" s="32">
        <f>_xlfn.IFERROR(-PPMT($E$10/12,1,R161,D162),0)</f>
        <v>623.3330099826325</v>
      </c>
      <c r="G162" s="33"/>
      <c r="H162" s="34"/>
      <c r="I162" s="77"/>
      <c r="J162" s="20">
        <f>IF(C162="",0,$Q$10)</f>
        <v>1000</v>
      </c>
      <c r="K162" s="19">
        <f t="shared" si="14"/>
        <v>0</v>
      </c>
      <c r="L162" s="32">
        <f t="shared" si="15"/>
        <v>2554.0985986201395</v>
      </c>
      <c r="M162" s="33"/>
      <c r="N162" s="34"/>
      <c r="O162" s="32">
        <f t="shared" si="16"/>
        <v>222760.40826301905</v>
      </c>
      <c r="P162" s="33"/>
      <c r="Q162" s="34"/>
      <c r="R162" s="21">
        <f t="shared" si="17"/>
        <v>218.71328642571993</v>
      </c>
    </row>
    <row r="163" spans="2:18" ht="17.25" customHeight="1">
      <c r="B163" s="17">
        <f>ROWS($B$22:B163)</f>
        <v>142</v>
      </c>
      <c r="C163" s="18">
        <f t="shared" si="12"/>
        <v>45791</v>
      </c>
      <c r="D163" s="19">
        <f t="shared" si="13"/>
        <v>222760.40826301905</v>
      </c>
      <c r="E163" s="20">
        <f>_xlfn.IFERROR(-IPMT($E$10/12,1,R162,D163),0)</f>
        <v>928.1683677625794</v>
      </c>
      <c r="F163" s="32">
        <f>_xlfn.IFERROR(-PPMT($E$10/12,1,R162,D163),0)</f>
        <v>625.9302308575602</v>
      </c>
      <c r="G163" s="33"/>
      <c r="H163" s="34"/>
      <c r="I163" s="77"/>
      <c r="J163" s="20">
        <f>IF(C163="",0,$Q$10)</f>
        <v>1000</v>
      </c>
      <c r="K163" s="19">
        <f t="shared" si="14"/>
        <v>0</v>
      </c>
      <c r="L163" s="32">
        <f t="shared" si="15"/>
        <v>2554.0985986201395</v>
      </c>
      <c r="M163" s="33"/>
      <c r="N163" s="34"/>
      <c r="O163" s="32">
        <f t="shared" si="16"/>
        <v>222134.47803216148</v>
      </c>
      <c r="P163" s="33"/>
      <c r="Q163" s="34"/>
      <c r="R163" s="21">
        <f t="shared" si="17"/>
        <v>217.71328642571996</v>
      </c>
    </row>
    <row r="164" spans="2:18" ht="17.25" customHeight="1">
      <c r="B164" s="17">
        <f>ROWS($B$22:B164)</f>
        <v>143</v>
      </c>
      <c r="C164" s="18">
        <f t="shared" si="12"/>
        <v>45822</v>
      </c>
      <c r="D164" s="19">
        <f t="shared" si="13"/>
        <v>222134.47803216148</v>
      </c>
      <c r="E164" s="20">
        <f>_xlfn.IFERROR(-IPMT($E$10/12,1,R163,D164),0)</f>
        <v>925.5603251340061</v>
      </c>
      <c r="F164" s="32">
        <f>_xlfn.IFERROR(-PPMT($E$10/12,1,R163,D164),0)</f>
        <v>628.5382734861332</v>
      </c>
      <c r="G164" s="33"/>
      <c r="H164" s="34"/>
      <c r="I164" s="77"/>
      <c r="J164" s="20">
        <f>IF(C164="",0,$Q$10)</f>
        <v>1000</v>
      </c>
      <c r="K164" s="19">
        <f t="shared" si="14"/>
        <v>0</v>
      </c>
      <c r="L164" s="32">
        <f t="shared" si="15"/>
        <v>2554.0985986201395</v>
      </c>
      <c r="M164" s="33"/>
      <c r="N164" s="34"/>
      <c r="O164" s="32">
        <f t="shared" si="16"/>
        <v>221505.93975867535</v>
      </c>
      <c r="P164" s="33"/>
      <c r="Q164" s="34"/>
      <c r="R164" s="21">
        <f t="shared" si="17"/>
        <v>216.71328642571993</v>
      </c>
    </row>
    <row r="165" spans="2:18" ht="17.25" customHeight="1">
      <c r="B165" s="17">
        <f>ROWS($B$22:B165)</f>
        <v>144</v>
      </c>
      <c r="C165" s="18">
        <f t="shared" si="12"/>
        <v>45852</v>
      </c>
      <c r="D165" s="19">
        <f t="shared" si="13"/>
        <v>221505.93975867535</v>
      </c>
      <c r="E165" s="20">
        <f>_xlfn.IFERROR(-IPMT($E$10/12,1,R164,D165),0)</f>
        <v>922.9414156611473</v>
      </c>
      <c r="F165" s="32">
        <f>_xlfn.IFERROR(-PPMT($E$10/12,1,R164,D165),0)</f>
        <v>631.1571829589922</v>
      </c>
      <c r="G165" s="33"/>
      <c r="H165" s="34"/>
      <c r="I165" s="77"/>
      <c r="J165" s="20">
        <f>IF(C165="",0,$Q$10)</f>
        <v>1000</v>
      </c>
      <c r="K165" s="19">
        <f t="shared" si="14"/>
        <v>0</v>
      </c>
      <c r="L165" s="32">
        <f t="shared" si="15"/>
        <v>2554.0985986201395</v>
      </c>
      <c r="M165" s="33"/>
      <c r="N165" s="34"/>
      <c r="O165" s="32">
        <f t="shared" si="16"/>
        <v>220874.78257571635</v>
      </c>
      <c r="P165" s="33"/>
      <c r="Q165" s="34"/>
      <c r="R165" s="21">
        <f t="shared" si="17"/>
        <v>215.71328642571993</v>
      </c>
    </row>
    <row r="166" spans="2:18" ht="17.25" customHeight="1">
      <c r="B166" s="17">
        <f>ROWS($B$22:B166)</f>
        <v>145</v>
      </c>
      <c r="C166" s="18">
        <f t="shared" si="12"/>
        <v>45883</v>
      </c>
      <c r="D166" s="19">
        <f t="shared" si="13"/>
        <v>220874.78257571635</v>
      </c>
      <c r="E166" s="20">
        <f>_xlfn.IFERROR(-IPMT($E$10/12,1,R165,D166),0)</f>
        <v>920.3115940654848</v>
      </c>
      <c r="F166" s="32">
        <f>_xlfn.IFERROR(-PPMT($E$10/12,1,R165,D166),0)</f>
        <v>633.7870045546548</v>
      </c>
      <c r="G166" s="33"/>
      <c r="H166" s="34"/>
      <c r="I166" s="77"/>
      <c r="J166" s="20">
        <f>IF(C166="",0,$Q$10)</f>
        <v>1000</v>
      </c>
      <c r="K166" s="19">
        <f t="shared" si="14"/>
        <v>0</v>
      </c>
      <c r="L166" s="32">
        <f t="shared" si="15"/>
        <v>2554.0985986201395</v>
      </c>
      <c r="M166" s="33"/>
      <c r="N166" s="34"/>
      <c r="O166" s="32">
        <f t="shared" si="16"/>
        <v>220240.9955711617</v>
      </c>
      <c r="P166" s="33"/>
      <c r="Q166" s="34"/>
      <c r="R166" s="21">
        <f t="shared" si="17"/>
        <v>214.71328642571996</v>
      </c>
    </row>
    <row r="167" spans="2:18" ht="17.25" customHeight="1">
      <c r="B167" s="17">
        <f>ROWS($B$22:B167)</f>
        <v>146</v>
      </c>
      <c r="C167" s="18">
        <f t="shared" si="12"/>
        <v>45914</v>
      </c>
      <c r="D167" s="19">
        <f t="shared" si="13"/>
        <v>220240.9955711617</v>
      </c>
      <c r="E167" s="20">
        <f>_xlfn.IFERROR(-IPMT($E$10/12,1,R166,D167),0)</f>
        <v>917.6708148798405</v>
      </c>
      <c r="F167" s="32">
        <f>_xlfn.IFERROR(-PPMT($E$10/12,1,R166,D167),0)</f>
        <v>636.4277837402989</v>
      </c>
      <c r="G167" s="33"/>
      <c r="H167" s="34"/>
      <c r="I167" s="77"/>
      <c r="J167" s="20">
        <f>IF(C167="",0,$Q$10)</f>
        <v>1000</v>
      </c>
      <c r="K167" s="19">
        <f t="shared" si="14"/>
        <v>0</v>
      </c>
      <c r="L167" s="32">
        <f t="shared" si="15"/>
        <v>2554.0985986201395</v>
      </c>
      <c r="M167" s="33"/>
      <c r="N167" s="34"/>
      <c r="O167" s="32">
        <f t="shared" si="16"/>
        <v>219604.5677874214</v>
      </c>
      <c r="P167" s="33"/>
      <c r="Q167" s="34"/>
      <c r="R167" s="21">
        <f t="shared" si="17"/>
        <v>213.71328642571999</v>
      </c>
    </row>
    <row r="168" spans="2:18" ht="17.25" customHeight="1">
      <c r="B168" s="17">
        <f>ROWS($B$22:B168)</f>
        <v>147</v>
      </c>
      <c r="C168" s="18">
        <f t="shared" si="12"/>
        <v>45944</v>
      </c>
      <c r="D168" s="19">
        <f t="shared" si="13"/>
        <v>219604.5677874214</v>
      </c>
      <c r="E168" s="20">
        <f>_xlfn.IFERROR(-IPMT($E$10/12,1,R167,D168),0)</f>
        <v>915.0190324475892</v>
      </c>
      <c r="F168" s="32">
        <f>_xlfn.IFERROR(-PPMT($E$10/12,1,R167,D168),0)</f>
        <v>639.0795661725501</v>
      </c>
      <c r="G168" s="33"/>
      <c r="H168" s="34"/>
      <c r="I168" s="77"/>
      <c r="J168" s="20">
        <f>IF(C168="",0,$Q$10)</f>
        <v>1000</v>
      </c>
      <c r="K168" s="19">
        <f t="shared" si="14"/>
        <v>0</v>
      </c>
      <c r="L168" s="32">
        <f t="shared" si="15"/>
        <v>2554.0985986201395</v>
      </c>
      <c r="M168" s="33"/>
      <c r="N168" s="34"/>
      <c r="O168" s="32">
        <f t="shared" si="16"/>
        <v>218965.48822124884</v>
      </c>
      <c r="P168" s="33"/>
      <c r="Q168" s="34"/>
      <c r="R168" s="21">
        <f t="shared" si="17"/>
        <v>212.71328642571993</v>
      </c>
    </row>
    <row r="169" spans="2:18" ht="17.25" customHeight="1">
      <c r="B169" s="17">
        <f>ROWS($B$22:B169)</f>
        <v>148</v>
      </c>
      <c r="C169" s="18">
        <f t="shared" si="12"/>
        <v>45975</v>
      </c>
      <c r="D169" s="19">
        <f t="shared" si="13"/>
        <v>218965.48822124884</v>
      </c>
      <c r="E169" s="20">
        <f>_xlfn.IFERROR(-IPMT($E$10/12,1,R168,D169),0)</f>
        <v>912.3562009218701</v>
      </c>
      <c r="F169" s="32">
        <f>_xlfn.IFERROR(-PPMT($E$10/12,1,R168,D169),0)</f>
        <v>641.7423976982694</v>
      </c>
      <c r="G169" s="33"/>
      <c r="H169" s="34"/>
      <c r="I169" s="77"/>
      <c r="J169" s="20">
        <f>IF(C169="",0,$Q$10)</f>
        <v>1000</v>
      </c>
      <c r="K169" s="19">
        <f t="shared" si="14"/>
        <v>0</v>
      </c>
      <c r="L169" s="32">
        <f t="shared" si="15"/>
        <v>2554.0985986201395</v>
      </c>
      <c r="M169" s="33"/>
      <c r="N169" s="34"/>
      <c r="O169" s="32">
        <f t="shared" si="16"/>
        <v>218323.74582355056</v>
      </c>
      <c r="P169" s="33"/>
      <c r="Q169" s="34"/>
      <c r="R169" s="21">
        <f t="shared" si="17"/>
        <v>211.71328642571993</v>
      </c>
    </row>
    <row r="170" spans="2:18" ht="17.25" customHeight="1">
      <c r="B170" s="17">
        <f>ROWS($B$22:B170)</f>
        <v>149</v>
      </c>
      <c r="C170" s="18">
        <f t="shared" si="12"/>
        <v>46005</v>
      </c>
      <c r="D170" s="19">
        <f t="shared" si="13"/>
        <v>218323.74582355056</v>
      </c>
      <c r="E170" s="20">
        <f>_xlfn.IFERROR(-IPMT($E$10/12,1,R169,D170),0)</f>
        <v>909.682274264794</v>
      </c>
      <c r="F170" s="32">
        <f>_xlfn.IFERROR(-PPMT($E$10/12,1,R169,D170),0)</f>
        <v>644.4163243553455</v>
      </c>
      <c r="G170" s="33"/>
      <c r="H170" s="34"/>
      <c r="I170" s="77"/>
      <c r="J170" s="20">
        <f>IF(C170="",0,$Q$10)</f>
        <v>1000</v>
      </c>
      <c r="K170" s="19">
        <f t="shared" si="14"/>
        <v>0</v>
      </c>
      <c r="L170" s="32">
        <f t="shared" si="15"/>
        <v>2554.0985986201395</v>
      </c>
      <c r="M170" s="33"/>
      <c r="N170" s="34"/>
      <c r="O170" s="32">
        <f t="shared" si="16"/>
        <v>217679.3294991952</v>
      </c>
      <c r="P170" s="33"/>
      <c r="Q170" s="34"/>
      <c r="R170" s="21">
        <f t="shared" si="17"/>
        <v>210.7132864257199</v>
      </c>
    </row>
    <row r="171" spans="2:18" ht="17.25" customHeight="1">
      <c r="B171" s="17">
        <f>ROWS($B$22:B171)</f>
        <v>150</v>
      </c>
      <c r="C171" s="18">
        <f t="shared" si="12"/>
        <v>46036</v>
      </c>
      <c r="D171" s="19">
        <f t="shared" si="13"/>
        <v>217679.3294991952</v>
      </c>
      <c r="E171" s="20">
        <f>_xlfn.IFERROR(-IPMT($E$10/12,1,R170,D171),0)</f>
        <v>906.9972062466467</v>
      </c>
      <c r="F171" s="32">
        <f>_xlfn.IFERROR(-PPMT($E$10/12,1,R170,D171),0)</f>
        <v>647.1013923734926</v>
      </c>
      <c r="G171" s="33"/>
      <c r="H171" s="34"/>
      <c r="I171" s="77"/>
      <c r="J171" s="20">
        <f>IF(C171="",0,$Q$10)</f>
        <v>1000</v>
      </c>
      <c r="K171" s="19">
        <f t="shared" si="14"/>
        <v>0</v>
      </c>
      <c r="L171" s="32">
        <f t="shared" si="15"/>
        <v>2554.0985986201395</v>
      </c>
      <c r="M171" s="33"/>
      <c r="N171" s="34"/>
      <c r="O171" s="32">
        <f t="shared" si="16"/>
        <v>217032.2281068217</v>
      </c>
      <c r="P171" s="33"/>
      <c r="Q171" s="34"/>
      <c r="R171" s="21">
        <f t="shared" si="17"/>
        <v>209.71328642571993</v>
      </c>
    </row>
    <row r="172" spans="2:18" ht="17.25" customHeight="1">
      <c r="B172" s="17">
        <f>ROWS($B$22:B172)</f>
        <v>151</v>
      </c>
      <c r="C172" s="18">
        <f t="shared" si="12"/>
        <v>46067</v>
      </c>
      <c r="D172" s="19">
        <f t="shared" si="13"/>
        <v>217032.2281068217</v>
      </c>
      <c r="E172" s="20">
        <f>_xlfn.IFERROR(-IPMT($E$10/12,1,R171,D172),0)</f>
        <v>904.3009504450905</v>
      </c>
      <c r="F172" s="32">
        <f>_xlfn.IFERROR(-PPMT($E$10/12,1,R171,D172),0)</f>
        <v>649.7976481750487</v>
      </c>
      <c r="G172" s="33"/>
      <c r="H172" s="34"/>
      <c r="I172" s="77"/>
      <c r="J172" s="20">
        <f>IF(C172="",0,$Q$10)</f>
        <v>1000</v>
      </c>
      <c r="K172" s="19">
        <f t="shared" si="14"/>
        <v>0</v>
      </c>
      <c r="L172" s="32">
        <f t="shared" si="15"/>
        <v>2554.0985986201395</v>
      </c>
      <c r="M172" s="33"/>
      <c r="N172" s="34"/>
      <c r="O172" s="32">
        <f t="shared" si="16"/>
        <v>216382.43045864668</v>
      </c>
      <c r="P172" s="33"/>
      <c r="Q172" s="34"/>
      <c r="R172" s="21">
        <f t="shared" si="17"/>
        <v>208.71328642571996</v>
      </c>
    </row>
    <row r="173" spans="2:18" ht="17.25" customHeight="1">
      <c r="B173" s="17">
        <f>ROWS($B$22:B173)</f>
        <v>152</v>
      </c>
      <c r="C173" s="18">
        <f t="shared" si="12"/>
        <v>46095</v>
      </c>
      <c r="D173" s="19">
        <f t="shared" si="13"/>
        <v>216382.43045864668</v>
      </c>
      <c r="E173" s="20">
        <f>_xlfn.IFERROR(-IPMT($E$10/12,1,R172,D173),0)</f>
        <v>901.5934602443613</v>
      </c>
      <c r="F173" s="32">
        <f>_xlfn.IFERROR(-PPMT($E$10/12,1,R172,D173),0)</f>
        <v>652.5051383757781</v>
      </c>
      <c r="G173" s="33"/>
      <c r="H173" s="34"/>
      <c r="I173" s="77"/>
      <c r="J173" s="20">
        <f>IF(C173="",0,$Q$10)</f>
        <v>1000</v>
      </c>
      <c r="K173" s="19">
        <f t="shared" si="14"/>
        <v>0</v>
      </c>
      <c r="L173" s="32">
        <f t="shared" si="15"/>
        <v>2554.0985986201395</v>
      </c>
      <c r="M173" s="33"/>
      <c r="N173" s="34"/>
      <c r="O173" s="32">
        <f t="shared" si="16"/>
        <v>215729.9253202709</v>
      </c>
      <c r="P173" s="33"/>
      <c r="Q173" s="34"/>
      <c r="R173" s="21">
        <f t="shared" si="17"/>
        <v>207.71328642571993</v>
      </c>
    </row>
    <row r="174" spans="2:18" ht="17.25" customHeight="1">
      <c r="B174" s="17">
        <f>ROWS($B$22:B174)</f>
        <v>153</v>
      </c>
      <c r="C174" s="18">
        <f t="shared" si="12"/>
        <v>46126</v>
      </c>
      <c r="D174" s="19">
        <f t="shared" si="13"/>
        <v>215729.9253202709</v>
      </c>
      <c r="E174" s="20">
        <f>_xlfn.IFERROR(-IPMT($E$10/12,1,R173,D174),0)</f>
        <v>898.8746888344621</v>
      </c>
      <c r="F174" s="32">
        <f>_xlfn.IFERROR(-PPMT($E$10/12,1,R173,D174),0)</f>
        <v>655.2239097856772</v>
      </c>
      <c r="G174" s="33"/>
      <c r="H174" s="34"/>
      <c r="I174" s="77"/>
      <c r="J174" s="20">
        <f>IF(C174="",0,$Q$10)</f>
        <v>1000</v>
      </c>
      <c r="K174" s="19">
        <f t="shared" si="14"/>
        <v>0</v>
      </c>
      <c r="L174" s="32">
        <f t="shared" si="15"/>
        <v>2554.0985986201395</v>
      </c>
      <c r="M174" s="33"/>
      <c r="N174" s="34"/>
      <c r="O174" s="32">
        <f t="shared" si="16"/>
        <v>215074.70141048523</v>
      </c>
      <c r="P174" s="33"/>
      <c r="Q174" s="34"/>
      <c r="R174" s="21">
        <f t="shared" si="17"/>
        <v>206.71328642571993</v>
      </c>
    </row>
    <row r="175" spans="2:18" ht="17.25" customHeight="1">
      <c r="B175" s="17">
        <f>ROWS($B$22:B175)</f>
        <v>154</v>
      </c>
      <c r="C175" s="18">
        <f t="shared" si="12"/>
        <v>46156</v>
      </c>
      <c r="D175" s="19">
        <f t="shared" si="13"/>
        <v>215074.70141048523</v>
      </c>
      <c r="E175" s="20">
        <f>_xlfn.IFERROR(-IPMT($E$10/12,1,R174,D175),0)</f>
        <v>896.1445892103551</v>
      </c>
      <c r="F175" s="32">
        <f>_xlfn.IFERROR(-PPMT($E$10/12,1,R174,D175),0)</f>
        <v>657.9540094097842</v>
      </c>
      <c r="G175" s="33"/>
      <c r="H175" s="34"/>
      <c r="I175" s="77"/>
      <c r="J175" s="20">
        <f>IF(C175="",0,$Q$10)</f>
        <v>1000</v>
      </c>
      <c r="K175" s="19">
        <f t="shared" si="14"/>
        <v>0</v>
      </c>
      <c r="L175" s="32">
        <f t="shared" si="15"/>
        <v>2554.0985986201395</v>
      </c>
      <c r="M175" s="33"/>
      <c r="N175" s="34"/>
      <c r="O175" s="32">
        <f t="shared" si="16"/>
        <v>214416.74740107544</v>
      </c>
      <c r="P175" s="33"/>
      <c r="Q175" s="34"/>
      <c r="R175" s="21">
        <f t="shared" si="17"/>
        <v>205.7132864257199</v>
      </c>
    </row>
    <row r="176" spans="2:18" ht="17.25" customHeight="1">
      <c r="B176" s="17">
        <f>ROWS($B$22:B176)</f>
        <v>155</v>
      </c>
      <c r="C176" s="18">
        <f t="shared" si="12"/>
        <v>46187</v>
      </c>
      <c r="D176" s="19">
        <f t="shared" si="13"/>
        <v>214416.74740107544</v>
      </c>
      <c r="E176" s="20">
        <f>_xlfn.IFERROR(-IPMT($E$10/12,1,R175,D176),0)</f>
        <v>893.4031141711476</v>
      </c>
      <c r="F176" s="32">
        <f>_xlfn.IFERROR(-PPMT($E$10/12,1,R175,D176),0)</f>
        <v>660.6954844489919</v>
      </c>
      <c r="G176" s="33"/>
      <c r="H176" s="34"/>
      <c r="I176" s="77"/>
      <c r="J176" s="20">
        <f>IF(C176="",0,$Q$10)</f>
        <v>1000</v>
      </c>
      <c r="K176" s="19">
        <f t="shared" si="14"/>
        <v>0</v>
      </c>
      <c r="L176" s="32">
        <f t="shared" si="15"/>
        <v>2554.0985986201395</v>
      </c>
      <c r="M176" s="33"/>
      <c r="N176" s="34"/>
      <c r="O176" s="32">
        <f t="shared" si="16"/>
        <v>213756.05191662646</v>
      </c>
      <c r="P176" s="33"/>
      <c r="Q176" s="34"/>
      <c r="R176" s="21">
        <f t="shared" si="17"/>
        <v>204.71328642571993</v>
      </c>
    </row>
    <row r="177" spans="2:18" ht="17.25" customHeight="1">
      <c r="B177" s="17">
        <f>ROWS($B$22:B177)</f>
        <v>156</v>
      </c>
      <c r="C177" s="18">
        <f t="shared" si="12"/>
        <v>46217</v>
      </c>
      <c r="D177" s="19">
        <f t="shared" si="13"/>
        <v>213756.05191662646</v>
      </c>
      <c r="E177" s="20">
        <f>_xlfn.IFERROR(-IPMT($E$10/12,1,R176,D177),0)</f>
        <v>890.6502163192769</v>
      </c>
      <c r="F177" s="32">
        <f>_xlfn.IFERROR(-PPMT($E$10/12,1,R176,D177),0)</f>
        <v>663.4483823008625</v>
      </c>
      <c r="G177" s="33"/>
      <c r="H177" s="34"/>
      <c r="I177" s="77"/>
      <c r="J177" s="20">
        <f>IF(C177="",0,$Q$10)</f>
        <v>1000</v>
      </c>
      <c r="K177" s="19">
        <f t="shared" si="14"/>
        <v>0</v>
      </c>
      <c r="L177" s="32">
        <f t="shared" si="15"/>
        <v>2554.0985986201395</v>
      </c>
      <c r="M177" s="33"/>
      <c r="N177" s="34"/>
      <c r="O177" s="32">
        <f t="shared" si="16"/>
        <v>213092.6035343256</v>
      </c>
      <c r="P177" s="33"/>
      <c r="Q177" s="34"/>
      <c r="R177" s="21">
        <f t="shared" si="17"/>
        <v>203.71328642571996</v>
      </c>
    </row>
    <row r="178" spans="2:18" ht="17.25" customHeight="1">
      <c r="B178" s="17">
        <f>ROWS($B$22:B178)</f>
        <v>157</v>
      </c>
      <c r="C178" s="18">
        <f t="shared" si="12"/>
        <v>46248</v>
      </c>
      <c r="D178" s="19">
        <f t="shared" si="13"/>
        <v>213092.6035343256</v>
      </c>
      <c r="E178" s="20">
        <f>_xlfn.IFERROR(-IPMT($E$10/12,1,R177,D178),0)</f>
        <v>887.88584805969</v>
      </c>
      <c r="F178" s="32">
        <f>_xlfn.IFERROR(-PPMT($E$10/12,1,R177,D178),0)</f>
        <v>666.2127505604494</v>
      </c>
      <c r="G178" s="33"/>
      <c r="H178" s="34"/>
      <c r="I178" s="77"/>
      <c r="J178" s="20">
        <f>IF(C178="",0,$Q$10)</f>
        <v>1000</v>
      </c>
      <c r="K178" s="19">
        <f t="shared" si="14"/>
        <v>0</v>
      </c>
      <c r="L178" s="32">
        <f t="shared" si="15"/>
        <v>2554.0985986201395</v>
      </c>
      <c r="M178" s="33"/>
      <c r="N178" s="34"/>
      <c r="O178" s="32">
        <f t="shared" si="16"/>
        <v>212426.39078376515</v>
      </c>
      <c r="P178" s="33"/>
      <c r="Q178" s="34"/>
      <c r="R178" s="21">
        <f t="shared" si="17"/>
        <v>202.71328642571993</v>
      </c>
    </row>
    <row r="179" spans="2:18" ht="17.25" customHeight="1">
      <c r="B179" s="17">
        <f>ROWS($B$22:B179)</f>
        <v>158</v>
      </c>
      <c r="C179" s="18">
        <f t="shared" si="12"/>
        <v>46279</v>
      </c>
      <c r="D179" s="19">
        <f t="shared" si="13"/>
        <v>212426.39078376515</v>
      </c>
      <c r="E179" s="20">
        <f>_xlfn.IFERROR(-IPMT($E$10/12,1,R178,D179),0)</f>
        <v>885.1099615990214</v>
      </c>
      <c r="F179" s="32">
        <f>_xlfn.IFERROR(-PPMT($E$10/12,1,R178,D179),0)</f>
        <v>668.9886370211179</v>
      </c>
      <c r="G179" s="33"/>
      <c r="H179" s="34"/>
      <c r="I179" s="77"/>
      <c r="J179" s="20">
        <f>IF(C179="",0,$Q$10)</f>
        <v>1000</v>
      </c>
      <c r="K179" s="19">
        <f t="shared" si="14"/>
        <v>0</v>
      </c>
      <c r="L179" s="32">
        <f t="shared" si="15"/>
        <v>2554.0985986201395</v>
      </c>
      <c r="M179" s="33"/>
      <c r="N179" s="34"/>
      <c r="O179" s="32">
        <f t="shared" si="16"/>
        <v>211757.40214674402</v>
      </c>
      <c r="P179" s="33"/>
      <c r="Q179" s="34"/>
      <c r="R179" s="21">
        <f t="shared" si="17"/>
        <v>201.7132864257199</v>
      </c>
    </row>
    <row r="180" spans="2:18" ht="17.25" customHeight="1">
      <c r="B180" s="17">
        <f>ROWS($B$22:B180)</f>
        <v>159</v>
      </c>
      <c r="C180" s="18">
        <f t="shared" si="12"/>
        <v>46309</v>
      </c>
      <c r="D180" s="19">
        <f t="shared" si="13"/>
        <v>211757.40214674402</v>
      </c>
      <c r="E180" s="20">
        <f>_xlfn.IFERROR(-IPMT($E$10/12,1,R179,D180),0)</f>
        <v>882.3225089447667</v>
      </c>
      <c r="F180" s="32">
        <f>_xlfn.IFERROR(-PPMT($E$10/12,1,R179,D180),0)</f>
        <v>671.7760896753729</v>
      </c>
      <c r="G180" s="33"/>
      <c r="H180" s="34"/>
      <c r="I180" s="77"/>
      <c r="J180" s="20">
        <f>IF(C180="",0,$Q$10)</f>
        <v>1000</v>
      </c>
      <c r="K180" s="19">
        <f t="shared" si="14"/>
        <v>0</v>
      </c>
      <c r="L180" s="32">
        <f t="shared" si="15"/>
        <v>2554.0985986201395</v>
      </c>
      <c r="M180" s="33"/>
      <c r="N180" s="34"/>
      <c r="O180" s="32">
        <f t="shared" si="16"/>
        <v>211085.62605706864</v>
      </c>
      <c r="P180" s="33"/>
      <c r="Q180" s="34"/>
      <c r="R180" s="21">
        <f t="shared" si="17"/>
        <v>200.71328642571993</v>
      </c>
    </row>
    <row r="181" spans="2:18" ht="17.25" customHeight="1">
      <c r="B181" s="17">
        <f>ROWS($B$22:B181)</f>
        <v>160</v>
      </c>
      <c r="C181" s="18">
        <f t="shared" si="12"/>
        <v>46340</v>
      </c>
      <c r="D181" s="19">
        <f t="shared" si="13"/>
        <v>211085.62605706864</v>
      </c>
      <c r="E181" s="20">
        <f>_xlfn.IFERROR(-IPMT($E$10/12,1,R180,D181),0)</f>
        <v>879.5234419044526</v>
      </c>
      <c r="F181" s="32">
        <f>_xlfn.IFERROR(-PPMT($E$10/12,1,R180,D181),0)</f>
        <v>674.5751567156866</v>
      </c>
      <c r="G181" s="33"/>
      <c r="H181" s="34"/>
      <c r="I181" s="77"/>
      <c r="J181" s="20">
        <f>IF(C181="",0,$Q$10)</f>
        <v>1000</v>
      </c>
      <c r="K181" s="19">
        <f t="shared" si="14"/>
        <v>0</v>
      </c>
      <c r="L181" s="32">
        <f t="shared" si="15"/>
        <v>2554.0985986201395</v>
      </c>
      <c r="M181" s="33"/>
      <c r="N181" s="34"/>
      <c r="O181" s="32">
        <f t="shared" si="16"/>
        <v>210411.05090035294</v>
      </c>
      <c r="P181" s="33"/>
      <c r="Q181" s="34"/>
      <c r="R181" s="21">
        <f t="shared" si="17"/>
        <v>199.7132864257199</v>
      </c>
    </row>
    <row r="182" spans="2:18" ht="17.25" customHeight="1">
      <c r="B182" s="17">
        <f>ROWS($B$22:B182)</f>
        <v>161</v>
      </c>
      <c r="C182" s="18">
        <f t="shared" si="12"/>
        <v>46370</v>
      </c>
      <c r="D182" s="19">
        <f t="shared" si="13"/>
        <v>210411.05090035294</v>
      </c>
      <c r="E182" s="20">
        <f>_xlfn.IFERROR(-IPMT($E$10/12,1,R181,D182),0)</f>
        <v>876.7127120848039</v>
      </c>
      <c r="F182" s="32">
        <f>_xlfn.IFERROR(-PPMT($E$10/12,1,R181,D182),0)</f>
        <v>677.3858865353354</v>
      </c>
      <c r="G182" s="33"/>
      <c r="H182" s="34"/>
      <c r="I182" s="77"/>
      <c r="J182" s="20">
        <f>IF(C182="",0,$Q$10)</f>
        <v>1000</v>
      </c>
      <c r="K182" s="19">
        <f t="shared" si="14"/>
        <v>0</v>
      </c>
      <c r="L182" s="32">
        <f t="shared" si="15"/>
        <v>2554.0985986201395</v>
      </c>
      <c r="M182" s="33"/>
      <c r="N182" s="34"/>
      <c r="O182" s="32">
        <f t="shared" si="16"/>
        <v>209733.6650138176</v>
      </c>
      <c r="P182" s="33"/>
      <c r="Q182" s="34"/>
      <c r="R182" s="21">
        <f t="shared" si="17"/>
        <v>198.7132864257199</v>
      </c>
    </row>
    <row r="183" spans="2:18" ht="17.25" customHeight="1">
      <c r="B183" s="17">
        <f>ROWS($B$22:B183)</f>
        <v>162</v>
      </c>
      <c r="C183" s="18">
        <f t="shared" si="12"/>
        <v>46401</v>
      </c>
      <c r="D183" s="19">
        <f t="shared" si="13"/>
        <v>209733.6650138176</v>
      </c>
      <c r="E183" s="20">
        <f>_xlfn.IFERROR(-IPMT($E$10/12,1,R182,D183),0)</f>
        <v>873.8902708909067</v>
      </c>
      <c r="F183" s="32">
        <f>_xlfn.IFERROR(-PPMT($E$10/12,1,R182,D183),0)</f>
        <v>680.2083277292327</v>
      </c>
      <c r="G183" s="33"/>
      <c r="H183" s="34"/>
      <c r="I183" s="77"/>
      <c r="J183" s="20">
        <f>IF(C183="",0,$Q$10)</f>
        <v>1000</v>
      </c>
      <c r="K183" s="19">
        <f t="shared" si="14"/>
        <v>0</v>
      </c>
      <c r="L183" s="32">
        <f t="shared" si="15"/>
        <v>2554.0985986201395</v>
      </c>
      <c r="M183" s="33"/>
      <c r="N183" s="34"/>
      <c r="O183" s="32">
        <f t="shared" si="16"/>
        <v>209053.45668608838</v>
      </c>
      <c r="P183" s="33"/>
      <c r="Q183" s="34"/>
      <c r="R183" s="21">
        <f t="shared" si="17"/>
        <v>197.71328642571993</v>
      </c>
    </row>
    <row r="184" spans="2:18" ht="17.25" customHeight="1">
      <c r="B184" s="17">
        <f>ROWS($B$22:B184)</f>
        <v>163</v>
      </c>
      <c r="C184" s="18">
        <f t="shared" si="12"/>
        <v>46432</v>
      </c>
      <c r="D184" s="19">
        <f t="shared" si="13"/>
        <v>209053.45668608838</v>
      </c>
      <c r="E184" s="20">
        <f>_xlfn.IFERROR(-IPMT($E$10/12,1,R183,D184),0)</f>
        <v>871.0560695253682</v>
      </c>
      <c r="F184" s="32">
        <f>_xlfn.IFERROR(-PPMT($E$10/12,1,R183,D184),0)</f>
        <v>683.0425290947709</v>
      </c>
      <c r="G184" s="33"/>
      <c r="H184" s="34"/>
      <c r="I184" s="77"/>
      <c r="J184" s="20">
        <f>IF(C184="",0,$Q$10)</f>
        <v>1000</v>
      </c>
      <c r="K184" s="19">
        <f t="shared" si="14"/>
        <v>0</v>
      </c>
      <c r="L184" s="32">
        <f t="shared" si="15"/>
        <v>2554.098598620139</v>
      </c>
      <c r="M184" s="33"/>
      <c r="N184" s="34"/>
      <c r="O184" s="32">
        <f t="shared" si="16"/>
        <v>208370.41415699362</v>
      </c>
      <c r="P184" s="33"/>
      <c r="Q184" s="34"/>
      <c r="R184" s="21">
        <f t="shared" si="17"/>
        <v>196.71328642571996</v>
      </c>
    </row>
    <row r="185" spans="2:18" ht="17.25" customHeight="1">
      <c r="B185" s="17">
        <f>ROWS($B$22:B185)</f>
        <v>164</v>
      </c>
      <c r="C185" s="18">
        <f t="shared" si="12"/>
        <v>46460</v>
      </c>
      <c r="D185" s="19">
        <f t="shared" si="13"/>
        <v>208370.41415699362</v>
      </c>
      <c r="E185" s="20">
        <f>_xlfn.IFERROR(-IPMT($E$10/12,1,R184,D185),0)</f>
        <v>868.2100589874734</v>
      </c>
      <c r="F185" s="32">
        <f>_xlfn.IFERROR(-PPMT($E$10/12,1,R184,D185),0)</f>
        <v>685.8885396326658</v>
      </c>
      <c r="G185" s="33"/>
      <c r="H185" s="34"/>
      <c r="I185" s="77"/>
      <c r="J185" s="20">
        <f>IF(C185="",0,$Q$10)</f>
        <v>1000</v>
      </c>
      <c r="K185" s="19">
        <f t="shared" si="14"/>
        <v>0</v>
      </c>
      <c r="L185" s="32">
        <f t="shared" si="15"/>
        <v>2554.0985986201395</v>
      </c>
      <c r="M185" s="33"/>
      <c r="N185" s="34"/>
      <c r="O185" s="32">
        <f t="shared" si="16"/>
        <v>207684.52561736095</v>
      </c>
      <c r="P185" s="33"/>
      <c r="Q185" s="34"/>
      <c r="R185" s="21">
        <f t="shared" si="17"/>
        <v>195.71328642571996</v>
      </c>
    </row>
    <row r="186" spans="2:18" ht="17.25" customHeight="1">
      <c r="B186" s="17">
        <f>ROWS($B$22:B186)</f>
        <v>165</v>
      </c>
      <c r="C186" s="18">
        <f t="shared" si="12"/>
        <v>46491</v>
      </c>
      <c r="D186" s="19">
        <f t="shared" si="13"/>
        <v>207684.52561736095</v>
      </c>
      <c r="E186" s="20">
        <f>_xlfn.IFERROR(-IPMT($E$10/12,1,R185,D186),0)</f>
        <v>865.3521900723373</v>
      </c>
      <c r="F186" s="32">
        <f>_xlfn.IFERROR(-PPMT($E$10/12,1,R185,D186),0)</f>
        <v>688.7464085478018</v>
      </c>
      <c r="G186" s="33"/>
      <c r="H186" s="34"/>
      <c r="I186" s="77"/>
      <c r="J186" s="20">
        <f>IF(C186="",0,$Q$10)</f>
        <v>1000</v>
      </c>
      <c r="K186" s="19">
        <f t="shared" si="14"/>
        <v>0</v>
      </c>
      <c r="L186" s="32">
        <f t="shared" si="15"/>
        <v>2554.098598620139</v>
      </c>
      <c r="M186" s="33"/>
      <c r="N186" s="34"/>
      <c r="O186" s="32">
        <f t="shared" si="16"/>
        <v>206995.77920881315</v>
      </c>
      <c r="P186" s="33"/>
      <c r="Q186" s="34"/>
      <c r="R186" s="21">
        <f t="shared" si="17"/>
        <v>194.71328642571993</v>
      </c>
    </row>
    <row r="187" spans="2:18" ht="17.25" customHeight="1">
      <c r="B187" s="17">
        <f>ROWS($B$22:B187)</f>
        <v>166</v>
      </c>
      <c r="C187" s="18">
        <f t="shared" si="12"/>
        <v>46521</v>
      </c>
      <c r="D187" s="19">
        <f t="shared" si="13"/>
        <v>206995.77920881315</v>
      </c>
      <c r="E187" s="20">
        <f>_xlfn.IFERROR(-IPMT($E$10/12,1,R186,D187),0)</f>
        <v>862.4824133700548</v>
      </c>
      <c r="F187" s="32">
        <f>_xlfn.IFERROR(-PPMT($E$10/12,1,R186,D187),0)</f>
        <v>691.6161852500846</v>
      </c>
      <c r="G187" s="33"/>
      <c r="H187" s="34"/>
      <c r="I187" s="77"/>
      <c r="J187" s="20">
        <f>IF(C187="",0,$Q$10)</f>
        <v>1000</v>
      </c>
      <c r="K187" s="19">
        <f t="shared" si="14"/>
        <v>0</v>
      </c>
      <c r="L187" s="32">
        <f t="shared" si="15"/>
        <v>2554.0985986201395</v>
      </c>
      <c r="M187" s="33"/>
      <c r="N187" s="34"/>
      <c r="O187" s="32">
        <f t="shared" si="16"/>
        <v>206304.16302356307</v>
      </c>
      <c r="P187" s="33"/>
      <c r="Q187" s="34"/>
      <c r="R187" s="21">
        <f t="shared" si="17"/>
        <v>193.71328642571993</v>
      </c>
    </row>
    <row r="188" spans="2:18" ht="17.25" customHeight="1">
      <c r="B188" s="17">
        <f>ROWS($B$22:B188)</f>
        <v>167</v>
      </c>
      <c r="C188" s="18">
        <f t="shared" si="12"/>
        <v>46552</v>
      </c>
      <c r="D188" s="19">
        <f t="shared" si="13"/>
        <v>206304.16302356307</v>
      </c>
      <c r="E188" s="20">
        <f>_xlfn.IFERROR(-IPMT($E$10/12,1,R187,D188),0)</f>
        <v>859.600679264846</v>
      </c>
      <c r="F188" s="32">
        <f>_xlfn.IFERROR(-PPMT($E$10/12,1,R187,D188),0)</f>
        <v>694.4979193552933</v>
      </c>
      <c r="G188" s="33"/>
      <c r="H188" s="34"/>
      <c r="I188" s="77"/>
      <c r="J188" s="20">
        <f>IF(C188="",0,$Q$10)</f>
        <v>1000</v>
      </c>
      <c r="K188" s="19">
        <f t="shared" si="14"/>
        <v>0</v>
      </c>
      <c r="L188" s="32">
        <f t="shared" si="15"/>
        <v>2554.0985986201395</v>
      </c>
      <c r="M188" s="33"/>
      <c r="N188" s="34"/>
      <c r="O188" s="32">
        <f t="shared" si="16"/>
        <v>205609.6651042078</v>
      </c>
      <c r="P188" s="33"/>
      <c r="Q188" s="34"/>
      <c r="R188" s="21">
        <f t="shared" si="17"/>
        <v>192.71328642571999</v>
      </c>
    </row>
    <row r="189" spans="2:18" ht="17.25" customHeight="1">
      <c r="B189" s="17">
        <f>ROWS($B$22:B189)</f>
        <v>168</v>
      </c>
      <c r="C189" s="18">
        <f t="shared" si="12"/>
        <v>46582</v>
      </c>
      <c r="D189" s="19">
        <f t="shared" si="13"/>
        <v>205609.6651042078</v>
      </c>
      <c r="E189" s="20">
        <f>_xlfn.IFERROR(-IPMT($E$10/12,1,R188,D189),0)</f>
        <v>856.706937934199</v>
      </c>
      <c r="F189" s="32">
        <f>_xlfn.IFERROR(-PPMT($E$10/12,1,R188,D189),0)</f>
        <v>697.3916606859401</v>
      </c>
      <c r="G189" s="33"/>
      <c r="H189" s="34"/>
      <c r="I189" s="77"/>
      <c r="J189" s="20">
        <f>IF(C189="",0,$Q$10)</f>
        <v>1000</v>
      </c>
      <c r="K189" s="19">
        <f t="shared" si="14"/>
        <v>0</v>
      </c>
      <c r="L189" s="32">
        <f t="shared" si="15"/>
        <v>2554.098598620139</v>
      </c>
      <c r="M189" s="33"/>
      <c r="N189" s="34"/>
      <c r="O189" s="32">
        <f t="shared" si="16"/>
        <v>204912.27344352184</v>
      </c>
      <c r="P189" s="33"/>
      <c r="Q189" s="34"/>
      <c r="R189" s="21">
        <f t="shared" si="17"/>
        <v>191.71328642571996</v>
      </c>
    </row>
    <row r="190" spans="2:18" ht="17.25" customHeight="1">
      <c r="B190" s="17">
        <f>ROWS($B$22:B190)</f>
        <v>169</v>
      </c>
      <c r="C190" s="18">
        <f t="shared" si="12"/>
        <v>46613</v>
      </c>
      <c r="D190" s="19">
        <f t="shared" si="13"/>
        <v>204912.27344352184</v>
      </c>
      <c r="E190" s="20">
        <f>_xlfn.IFERROR(-IPMT($E$10/12,1,R189,D190),0)</f>
        <v>853.8011393480077</v>
      </c>
      <c r="F190" s="32">
        <f>_xlfn.IFERROR(-PPMT($E$10/12,1,R189,D190),0)</f>
        <v>700.2974592721317</v>
      </c>
      <c r="G190" s="33"/>
      <c r="H190" s="34"/>
      <c r="I190" s="77"/>
      <c r="J190" s="20">
        <f>IF(C190="",0,$Q$10)</f>
        <v>1000</v>
      </c>
      <c r="K190" s="19">
        <f t="shared" si="14"/>
        <v>0</v>
      </c>
      <c r="L190" s="32">
        <f t="shared" si="15"/>
        <v>2554.0985986201395</v>
      </c>
      <c r="M190" s="33"/>
      <c r="N190" s="34"/>
      <c r="O190" s="32">
        <f t="shared" si="16"/>
        <v>204211.9759842497</v>
      </c>
      <c r="P190" s="33"/>
      <c r="Q190" s="34"/>
      <c r="R190" s="21">
        <f t="shared" si="17"/>
        <v>190.71328642571993</v>
      </c>
    </row>
    <row r="191" spans="2:18" ht="17.25" customHeight="1">
      <c r="B191" s="17">
        <f>ROWS($B$22:B191)</f>
        <v>170</v>
      </c>
      <c r="C191" s="18">
        <f t="shared" si="12"/>
        <v>46644</v>
      </c>
      <c r="D191" s="19">
        <f t="shared" si="13"/>
        <v>204211.9759842497</v>
      </c>
      <c r="E191" s="20">
        <f>_xlfn.IFERROR(-IPMT($E$10/12,1,R190,D191),0)</f>
        <v>850.883233267707</v>
      </c>
      <c r="F191" s="32">
        <f>_xlfn.IFERROR(-PPMT($E$10/12,1,R190,D191),0)</f>
        <v>703.2153653524323</v>
      </c>
      <c r="G191" s="33"/>
      <c r="H191" s="34"/>
      <c r="I191" s="77"/>
      <c r="J191" s="20">
        <f>IF(C191="",0,$Q$10)</f>
        <v>1000</v>
      </c>
      <c r="K191" s="19">
        <f t="shared" si="14"/>
        <v>0</v>
      </c>
      <c r="L191" s="32">
        <f t="shared" si="15"/>
        <v>2554.0985986201395</v>
      </c>
      <c r="M191" s="33"/>
      <c r="N191" s="34"/>
      <c r="O191" s="32">
        <f t="shared" si="16"/>
        <v>203508.76061889727</v>
      </c>
      <c r="P191" s="33"/>
      <c r="Q191" s="34"/>
      <c r="R191" s="21">
        <f t="shared" si="17"/>
        <v>189.71328642571999</v>
      </c>
    </row>
    <row r="192" spans="2:18" ht="17.25" customHeight="1">
      <c r="B192" s="17">
        <f>ROWS($B$22:B192)</f>
        <v>171</v>
      </c>
      <c r="C192" s="18">
        <f t="shared" si="12"/>
        <v>46674</v>
      </c>
      <c r="D192" s="19">
        <f t="shared" si="13"/>
        <v>203508.76061889727</v>
      </c>
      <c r="E192" s="20">
        <f>_xlfn.IFERROR(-IPMT($E$10/12,1,R191,D192),0)</f>
        <v>847.9531692454053</v>
      </c>
      <c r="F192" s="32">
        <f>_xlfn.IFERROR(-PPMT($E$10/12,1,R191,D192),0)</f>
        <v>706.1454293747337</v>
      </c>
      <c r="G192" s="33"/>
      <c r="H192" s="34"/>
      <c r="I192" s="77"/>
      <c r="J192" s="20">
        <f>IF(C192="",0,$Q$10)</f>
        <v>1000</v>
      </c>
      <c r="K192" s="19">
        <f t="shared" si="14"/>
        <v>0</v>
      </c>
      <c r="L192" s="32">
        <f t="shared" si="15"/>
        <v>2554.098598620139</v>
      </c>
      <c r="M192" s="33"/>
      <c r="N192" s="34"/>
      <c r="O192" s="32">
        <f t="shared" si="16"/>
        <v>202802.61518952253</v>
      </c>
      <c r="P192" s="33"/>
      <c r="Q192" s="34"/>
      <c r="R192" s="21">
        <f t="shared" si="17"/>
        <v>188.71328642571999</v>
      </c>
    </row>
    <row r="193" spans="2:18" ht="17.25" customHeight="1">
      <c r="B193" s="17">
        <f>ROWS($B$22:B193)</f>
        <v>172</v>
      </c>
      <c r="C193" s="18">
        <f t="shared" si="12"/>
        <v>46705</v>
      </c>
      <c r="D193" s="19">
        <f t="shared" si="13"/>
        <v>202802.61518952253</v>
      </c>
      <c r="E193" s="20">
        <f>_xlfn.IFERROR(-IPMT($E$10/12,1,R192,D193),0)</f>
        <v>845.0108966230106</v>
      </c>
      <c r="F193" s="32">
        <f>_xlfn.IFERROR(-PPMT($E$10/12,1,R192,D193),0)</f>
        <v>709.0877019971286</v>
      </c>
      <c r="G193" s="33"/>
      <c r="H193" s="34"/>
      <c r="I193" s="77"/>
      <c r="J193" s="20">
        <f>IF(C193="",0,$Q$10)</f>
        <v>1000</v>
      </c>
      <c r="K193" s="19">
        <f t="shared" si="14"/>
        <v>0</v>
      </c>
      <c r="L193" s="32">
        <f t="shared" si="15"/>
        <v>2554.0985986201395</v>
      </c>
      <c r="M193" s="33"/>
      <c r="N193" s="34"/>
      <c r="O193" s="32">
        <f t="shared" si="16"/>
        <v>202093.5274875254</v>
      </c>
      <c r="P193" s="33"/>
      <c r="Q193" s="34"/>
      <c r="R193" s="21">
        <f t="shared" si="17"/>
        <v>187.71328642571996</v>
      </c>
    </row>
    <row r="194" spans="2:18" ht="17.25" customHeight="1">
      <c r="B194" s="17">
        <f>ROWS($B$22:B194)</f>
        <v>173</v>
      </c>
      <c r="C194" s="18">
        <f t="shared" si="12"/>
        <v>46735</v>
      </c>
      <c r="D194" s="19">
        <f t="shared" si="13"/>
        <v>202093.5274875254</v>
      </c>
      <c r="E194" s="20">
        <f>_xlfn.IFERROR(-IPMT($E$10/12,1,R193,D194),0)</f>
        <v>842.0563645313558</v>
      </c>
      <c r="F194" s="32">
        <f>_xlfn.IFERROR(-PPMT($E$10/12,1,R193,D194),0)</f>
        <v>712.0422340887833</v>
      </c>
      <c r="G194" s="33"/>
      <c r="H194" s="34"/>
      <c r="I194" s="77"/>
      <c r="J194" s="20">
        <f>IF(C194="",0,$Q$10)</f>
        <v>1000</v>
      </c>
      <c r="K194" s="19">
        <f t="shared" si="14"/>
        <v>0</v>
      </c>
      <c r="L194" s="32">
        <f t="shared" si="15"/>
        <v>2554.098598620139</v>
      </c>
      <c r="M194" s="33"/>
      <c r="N194" s="34"/>
      <c r="O194" s="32">
        <f t="shared" si="16"/>
        <v>201381.4852534366</v>
      </c>
      <c r="P194" s="33"/>
      <c r="Q194" s="34"/>
      <c r="R194" s="21">
        <f t="shared" si="17"/>
        <v>186.71328642571993</v>
      </c>
    </row>
    <row r="195" spans="2:18" ht="17.25" customHeight="1">
      <c r="B195" s="17">
        <f>ROWS($B$22:B195)</f>
        <v>174</v>
      </c>
      <c r="C195" s="18">
        <f t="shared" si="12"/>
        <v>46766</v>
      </c>
      <c r="D195" s="19">
        <f t="shared" si="13"/>
        <v>201381.4852534366</v>
      </c>
      <c r="E195" s="20">
        <f>_xlfn.IFERROR(-IPMT($E$10/12,1,R194,D195),0)</f>
        <v>839.0895218893191</v>
      </c>
      <c r="F195" s="32">
        <f>_xlfn.IFERROR(-PPMT($E$10/12,1,R194,D195),0)</f>
        <v>715.0090767308201</v>
      </c>
      <c r="G195" s="33"/>
      <c r="H195" s="34"/>
      <c r="I195" s="77"/>
      <c r="J195" s="20">
        <f>IF(C195="",0,$Q$10)</f>
        <v>1000</v>
      </c>
      <c r="K195" s="19">
        <f t="shared" si="14"/>
        <v>0</v>
      </c>
      <c r="L195" s="32">
        <f t="shared" si="15"/>
        <v>2554.0985986201395</v>
      </c>
      <c r="M195" s="33"/>
      <c r="N195" s="34"/>
      <c r="O195" s="32">
        <f t="shared" si="16"/>
        <v>200666.4761767058</v>
      </c>
      <c r="P195" s="33"/>
      <c r="Q195" s="34"/>
      <c r="R195" s="21">
        <f t="shared" si="17"/>
        <v>185.71328642571996</v>
      </c>
    </row>
    <row r="196" spans="2:18" ht="17.25" customHeight="1">
      <c r="B196" s="17">
        <f>ROWS($B$22:B196)</f>
        <v>175</v>
      </c>
      <c r="C196" s="18">
        <f t="shared" si="12"/>
        <v>46797</v>
      </c>
      <c r="D196" s="19">
        <f t="shared" si="13"/>
        <v>200666.4761767058</v>
      </c>
      <c r="E196" s="20">
        <f>_xlfn.IFERROR(-IPMT($E$10/12,1,R195,D196),0)</f>
        <v>836.1103174029408</v>
      </c>
      <c r="F196" s="32">
        <f>_xlfn.IFERROR(-PPMT($E$10/12,1,R195,D196),0)</f>
        <v>717.9882812171983</v>
      </c>
      <c r="G196" s="33"/>
      <c r="H196" s="34"/>
      <c r="I196" s="77"/>
      <c r="J196" s="20">
        <f>IF(C196="",0,$Q$10)</f>
        <v>1000</v>
      </c>
      <c r="K196" s="19">
        <f t="shared" si="14"/>
        <v>0</v>
      </c>
      <c r="L196" s="32">
        <f t="shared" si="15"/>
        <v>2554.098598620139</v>
      </c>
      <c r="M196" s="33"/>
      <c r="N196" s="34"/>
      <c r="O196" s="32">
        <f t="shared" si="16"/>
        <v>199948.4878954886</v>
      </c>
      <c r="P196" s="33"/>
      <c r="Q196" s="34"/>
      <c r="R196" s="21">
        <f t="shared" si="17"/>
        <v>184.71328642571993</v>
      </c>
    </row>
    <row r="197" spans="2:18" ht="17.25" customHeight="1">
      <c r="B197" s="17">
        <f>ROWS($B$22:B197)</f>
        <v>176</v>
      </c>
      <c r="C197" s="18">
        <f t="shared" si="12"/>
        <v>46826</v>
      </c>
      <c r="D197" s="19">
        <f t="shared" si="13"/>
        <v>199948.4878954886</v>
      </c>
      <c r="E197" s="20">
        <f>_xlfn.IFERROR(-IPMT($E$10/12,1,R196,D197),0)</f>
        <v>833.1186995645357</v>
      </c>
      <c r="F197" s="32">
        <f>_xlfn.IFERROR(-PPMT($E$10/12,1,R196,D197),0)</f>
        <v>720.9798990556035</v>
      </c>
      <c r="G197" s="33"/>
      <c r="H197" s="34"/>
      <c r="I197" s="77"/>
      <c r="J197" s="20">
        <f>IF(C197="",0,$Q$10)</f>
        <v>1000</v>
      </c>
      <c r="K197" s="19">
        <f t="shared" si="14"/>
        <v>0</v>
      </c>
      <c r="L197" s="32">
        <f t="shared" si="15"/>
        <v>2554.0985986201395</v>
      </c>
      <c r="M197" s="33"/>
      <c r="N197" s="34"/>
      <c r="O197" s="32">
        <f t="shared" si="16"/>
        <v>199227.50799643298</v>
      </c>
      <c r="P197" s="33"/>
      <c r="Q197" s="34"/>
      <c r="R197" s="21">
        <f t="shared" si="17"/>
        <v>183.71328642571996</v>
      </c>
    </row>
    <row r="198" spans="2:18" ht="17.25" customHeight="1">
      <c r="B198" s="17">
        <f>ROWS($B$22:B198)</f>
        <v>177</v>
      </c>
      <c r="C198" s="18">
        <f t="shared" si="12"/>
        <v>46857</v>
      </c>
      <c r="D198" s="19">
        <f t="shared" si="13"/>
        <v>199227.50799643298</v>
      </c>
      <c r="E198" s="20">
        <f>_xlfn.IFERROR(-IPMT($E$10/12,1,R197,D198),0)</f>
        <v>830.1146166518041</v>
      </c>
      <c r="F198" s="32">
        <f>_xlfn.IFERROR(-PPMT($E$10/12,1,R197,D198),0)</f>
        <v>723.9839819683349</v>
      </c>
      <c r="G198" s="33"/>
      <c r="H198" s="34"/>
      <c r="I198" s="77"/>
      <c r="J198" s="20">
        <f>IF(C198="",0,$Q$10)</f>
        <v>1000</v>
      </c>
      <c r="K198" s="19">
        <f t="shared" si="14"/>
        <v>0</v>
      </c>
      <c r="L198" s="32">
        <f t="shared" si="15"/>
        <v>2554.098598620139</v>
      </c>
      <c r="M198" s="33"/>
      <c r="N198" s="34"/>
      <c r="O198" s="32">
        <f t="shared" si="16"/>
        <v>198503.52401446464</v>
      </c>
      <c r="P198" s="33"/>
      <c r="Q198" s="34"/>
      <c r="R198" s="21">
        <f t="shared" si="17"/>
        <v>182.7132864257199</v>
      </c>
    </row>
    <row r="199" spans="2:18" ht="17.25" customHeight="1">
      <c r="B199" s="17">
        <f>ROWS($B$22:B199)</f>
        <v>178</v>
      </c>
      <c r="C199" s="18">
        <f t="shared" si="12"/>
        <v>46887</v>
      </c>
      <c r="D199" s="19">
        <f t="shared" si="13"/>
        <v>198503.52401446464</v>
      </c>
      <c r="E199" s="20">
        <f>_xlfn.IFERROR(-IPMT($E$10/12,1,R198,D199),0)</f>
        <v>827.098016726936</v>
      </c>
      <c r="F199" s="32">
        <f>_xlfn.IFERROR(-PPMT($E$10/12,1,R198,D199),0)</f>
        <v>727.0005818932034</v>
      </c>
      <c r="G199" s="33"/>
      <c r="H199" s="34"/>
      <c r="I199" s="77"/>
      <c r="J199" s="20">
        <f>IF(C199="",0,$Q$10)</f>
        <v>1000</v>
      </c>
      <c r="K199" s="19">
        <f t="shared" si="14"/>
        <v>0</v>
      </c>
      <c r="L199" s="32">
        <f t="shared" si="15"/>
        <v>2554.0985986201395</v>
      </c>
      <c r="M199" s="33"/>
      <c r="N199" s="34"/>
      <c r="O199" s="32">
        <f t="shared" si="16"/>
        <v>197776.52343257144</v>
      </c>
      <c r="P199" s="33"/>
      <c r="Q199" s="34"/>
      <c r="R199" s="21">
        <f t="shared" si="17"/>
        <v>181.71328642571987</v>
      </c>
    </row>
    <row r="200" spans="2:18" ht="17.25" customHeight="1">
      <c r="B200" s="17">
        <f>ROWS($B$22:B200)</f>
        <v>179</v>
      </c>
      <c r="C200" s="18">
        <f t="shared" si="12"/>
        <v>46918</v>
      </c>
      <c r="D200" s="19">
        <f t="shared" si="13"/>
        <v>197776.52343257144</v>
      </c>
      <c r="E200" s="20">
        <f>_xlfn.IFERROR(-IPMT($E$10/12,1,R199,D200),0)</f>
        <v>824.0688476357143</v>
      </c>
      <c r="F200" s="32">
        <f>_xlfn.IFERROR(-PPMT($E$10/12,1,R199,D200),0)</f>
        <v>730.0297509844252</v>
      </c>
      <c r="G200" s="33"/>
      <c r="H200" s="34"/>
      <c r="I200" s="77"/>
      <c r="J200" s="20">
        <f>IF(C200="",0,$Q$10)</f>
        <v>1000</v>
      </c>
      <c r="K200" s="19">
        <f t="shared" si="14"/>
        <v>0</v>
      </c>
      <c r="L200" s="32">
        <f t="shared" si="15"/>
        <v>2554.0985986201395</v>
      </c>
      <c r="M200" s="33"/>
      <c r="N200" s="34"/>
      <c r="O200" s="32">
        <f t="shared" si="16"/>
        <v>197046.49368158702</v>
      </c>
      <c r="P200" s="33"/>
      <c r="Q200" s="34"/>
      <c r="R200" s="21">
        <f t="shared" si="17"/>
        <v>180.71328642571993</v>
      </c>
    </row>
    <row r="201" spans="2:18" ht="17.25" customHeight="1">
      <c r="B201" s="17">
        <f>ROWS($B$22:B201)</f>
        <v>180</v>
      </c>
      <c r="C201" s="18">
        <f t="shared" si="12"/>
        <v>46948</v>
      </c>
      <c r="D201" s="19">
        <f t="shared" si="13"/>
        <v>197046.49368158702</v>
      </c>
      <c r="E201" s="20">
        <f>_xlfn.IFERROR(-IPMT($E$10/12,1,R200,D201),0)</f>
        <v>821.0270570066126</v>
      </c>
      <c r="F201" s="32">
        <f>_xlfn.IFERROR(-PPMT($E$10/12,1,R200,D201),0)</f>
        <v>733.0715416135267</v>
      </c>
      <c r="G201" s="33"/>
      <c r="H201" s="34"/>
      <c r="I201" s="77"/>
      <c r="J201" s="20">
        <f>IF(C201="",0,$Q$10)</f>
        <v>1000</v>
      </c>
      <c r="K201" s="19">
        <f t="shared" si="14"/>
        <v>0</v>
      </c>
      <c r="L201" s="32">
        <f t="shared" si="15"/>
        <v>2554.0985986201395</v>
      </c>
      <c r="M201" s="33"/>
      <c r="N201" s="34"/>
      <c r="O201" s="32">
        <f t="shared" si="16"/>
        <v>196313.4221399735</v>
      </c>
      <c r="P201" s="33"/>
      <c r="Q201" s="34"/>
      <c r="R201" s="21">
        <f t="shared" si="17"/>
        <v>179.71328642571993</v>
      </c>
    </row>
    <row r="202" spans="2:18" ht="17.25" customHeight="1">
      <c r="B202" s="17">
        <f>ROWS($B$22:B202)</f>
        <v>181</v>
      </c>
      <c r="C202" s="18">
        <f t="shared" si="12"/>
        <v>46979</v>
      </c>
      <c r="D202" s="19">
        <f t="shared" si="13"/>
        <v>196313.4221399735</v>
      </c>
      <c r="E202" s="20">
        <f>_xlfn.IFERROR(-IPMT($E$10/12,1,R201,D202),0)</f>
        <v>817.9725922498895</v>
      </c>
      <c r="F202" s="32">
        <f>_xlfn.IFERROR(-PPMT($E$10/12,1,R201,D202),0)</f>
        <v>736.1260063702497</v>
      </c>
      <c r="G202" s="33"/>
      <c r="H202" s="34"/>
      <c r="I202" s="77"/>
      <c r="J202" s="20">
        <f>IF(C202="",0,$Q$10)</f>
        <v>1000</v>
      </c>
      <c r="K202" s="19">
        <f t="shared" si="14"/>
        <v>0</v>
      </c>
      <c r="L202" s="32">
        <f t="shared" si="15"/>
        <v>2554.0985986201395</v>
      </c>
      <c r="M202" s="33"/>
      <c r="N202" s="34"/>
      <c r="O202" s="32">
        <f t="shared" si="16"/>
        <v>195577.29613360326</v>
      </c>
      <c r="P202" s="33"/>
      <c r="Q202" s="34"/>
      <c r="R202" s="21">
        <f t="shared" si="17"/>
        <v>178.71328642571993</v>
      </c>
    </row>
    <row r="203" spans="2:18" ht="17.25" customHeight="1">
      <c r="B203" s="17">
        <f>ROWS($B$22:B203)</f>
        <v>182</v>
      </c>
      <c r="C203" s="18">
        <f t="shared" si="12"/>
        <v>47010</v>
      </c>
      <c r="D203" s="19">
        <f t="shared" si="13"/>
        <v>195577.29613360326</v>
      </c>
      <c r="E203" s="20">
        <f>_xlfn.IFERROR(-IPMT($E$10/12,1,R202,D203),0)</f>
        <v>814.9054005566802</v>
      </c>
      <c r="F203" s="32">
        <f>_xlfn.IFERROR(-PPMT($E$10/12,1,R202,D203),0)</f>
        <v>739.193198063459</v>
      </c>
      <c r="G203" s="33"/>
      <c r="H203" s="34"/>
      <c r="I203" s="77"/>
      <c r="J203" s="20">
        <f>IF(C203="",0,$Q$10)</f>
        <v>1000</v>
      </c>
      <c r="K203" s="19">
        <f t="shared" si="14"/>
        <v>0</v>
      </c>
      <c r="L203" s="32">
        <f t="shared" si="15"/>
        <v>2554.0985986201395</v>
      </c>
      <c r="M203" s="33"/>
      <c r="N203" s="34"/>
      <c r="O203" s="32">
        <f t="shared" si="16"/>
        <v>194838.1029355398</v>
      </c>
      <c r="P203" s="33"/>
      <c r="Q203" s="34"/>
      <c r="R203" s="21">
        <f t="shared" si="17"/>
        <v>177.71328642571996</v>
      </c>
    </row>
    <row r="204" spans="2:18" ht="17.25" customHeight="1">
      <c r="B204" s="17">
        <f>ROWS($B$22:B204)</f>
        <v>183</v>
      </c>
      <c r="C204" s="18">
        <f t="shared" si="12"/>
        <v>47040</v>
      </c>
      <c r="D204" s="19">
        <f t="shared" si="13"/>
        <v>194838.1029355398</v>
      </c>
      <c r="E204" s="20">
        <f>_xlfn.IFERROR(-IPMT($E$10/12,1,R203,D204),0)</f>
        <v>811.8254288980825</v>
      </c>
      <c r="F204" s="32">
        <f>_xlfn.IFERROR(-PPMT($E$10/12,1,R203,D204),0)</f>
        <v>742.2731697220567</v>
      </c>
      <c r="G204" s="33"/>
      <c r="H204" s="34"/>
      <c r="I204" s="77"/>
      <c r="J204" s="20">
        <f>IF(C204="",0,$Q$10)</f>
        <v>1000</v>
      </c>
      <c r="K204" s="19">
        <f t="shared" si="14"/>
        <v>0</v>
      </c>
      <c r="L204" s="32">
        <f t="shared" si="15"/>
        <v>2554.098598620139</v>
      </c>
      <c r="M204" s="33"/>
      <c r="N204" s="34"/>
      <c r="O204" s="32">
        <f t="shared" si="16"/>
        <v>194095.82976581773</v>
      </c>
      <c r="P204" s="33"/>
      <c r="Q204" s="34"/>
      <c r="R204" s="21">
        <f t="shared" si="17"/>
        <v>176.71328642571996</v>
      </c>
    </row>
    <row r="205" spans="2:18" ht="17.25" customHeight="1">
      <c r="B205" s="17">
        <f>ROWS($B$22:B205)</f>
        <v>184</v>
      </c>
      <c r="C205" s="18">
        <f t="shared" si="12"/>
        <v>47071</v>
      </c>
      <c r="D205" s="19">
        <f t="shared" si="13"/>
        <v>194095.82976581773</v>
      </c>
      <c r="E205" s="20">
        <f>_xlfn.IFERROR(-IPMT($E$10/12,1,R204,D205),0)</f>
        <v>808.7326240242405</v>
      </c>
      <c r="F205" s="32">
        <f>_xlfn.IFERROR(-PPMT($E$10/12,1,R204,D205),0)</f>
        <v>745.3659745958984</v>
      </c>
      <c r="G205" s="33"/>
      <c r="H205" s="34"/>
      <c r="I205" s="77"/>
      <c r="J205" s="20">
        <f>IF(C205="",0,$Q$10)</f>
        <v>1000</v>
      </c>
      <c r="K205" s="19">
        <f t="shared" si="14"/>
        <v>0</v>
      </c>
      <c r="L205" s="32">
        <f t="shared" si="15"/>
        <v>2554.098598620139</v>
      </c>
      <c r="M205" s="33"/>
      <c r="N205" s="34"/>
      <c r="O205" s="32">
        <f t="shared" si="16"/>
        <v>193350.46379122185</v>
      </c>
      <c r="P205" s="33"/>
      <c r="Q205" s="34"/>
      <c r="R205" s="21">
        <f t="shared" si="17"/>
        <v>175.71328642571999</v>
      </c>
    </row>
    <row r="206" spans="2:18" ht="17.25" customHeight="1">
      <c r="B206" s="17">
        <f>ROWS($B$22:B206)</f>
        <v>185</v>
      </c>
      <c r="C206" s="18">
        <f t="shared" si="12"/>
        <v>47101</v>
      </c>
      <c r="D206" s="19">
        <f t="shared" si="13"/>
        <v>193350.46379122185</v>
      </c>
      <c r="E206" s="20">
        <f>_xlfn.IFERROR(-IPMT($E$10/12,1,R205,D206),0)</f>
        <v>805.6269324634243</v>
      </c>
      <c r="F206" s="32">
        <f>_xlfn.IFERROR(-PPMT($E$10/12,1,R205,D206),0)</f>
        <v>748.4716661567146</v>
      </c>
      <c r="G206" s="33"/>
      <c r="H206" s="34"/>
      <c r="I206" s="77"/>
      <c r="J206" s="20">
        <f>IF(C206="",0,$Q$10)</f>
        <v>1000</v>
      </c>
      <c r="K206" s="19">
        <f t="shared" si="14"/>
        <v>0</v>
      </c>
      <c r="L206" s="32">
        <f t="shared" si="15"/>
        <v>2554.098598620139</v>
      </c>
      <c r="M206" s="33"/>
      <c r="N206" s="34"/>
      <c r="O206" s="32">
        <f t="shared" si="16"/>
        <v>192601.99212506512</v>
      </c>
      <c r="P206" s="33"/>
      <c r="Q206" s="34"/>
      <c r="R206" s="21">
        <f t="shared" si="17"/>
        <v>174.71328642571999</v>
      </c>
    </row>
    <row r="207" spans="2:18" ht="17.25" customHeight="1">
      <c r="B207" s="17">
        <f>ROWS($B$22:B207)</f>
        <v>186</v>
      </c>
      <c r="C207" s="18">
        <f t="shared" si="12"/>
        <v>47132</v>
      </c>
      <c r="D207" s="19">
        <f t="shared" si="13"/>
        <v>192601.99212506512</v>
      </c>
      <c r="E207" s="20">
        <f>_xlfn.IFERROR(-IPMT($E$10/12,1,R206,D207),0)</f>
        <v>802.5083005211047</v>
      </c>
      <c r="F207" s="32">
        <f>_xlfn.IFERROR(-PPMT($E$10/12,1,R206,D207),0)</f>
        <v>751.5902980990342</v>
      </c>
      <c r="G207" s="33"/>
      <c r="H207" s="34"/>
      <c r="I207" s="77"/>
      <c r="J207" s="20">
        <f>IF(C207="",0,$Q$10)</f>
        <v>1000</v>
      </c>
      <c r="K207" s="19">
        <f t="shared" si="14"/>
        <v>0</v>
      </c>
      <c r="L207" s="32">
        <f t="shared" si="15"/>
        <v>2554.098598620139</v>
      </c>
      <c r="M207" s="33"/>
      <c r="N207" s="34"/>
      <c r="O207" s="32">
        <f t="shared" si="16"/>
        <v>191850.4018269661</v>
      </c>
      <c r="P207" s="33"/>
      <c r="Q207" s="34"/>
      <c r="R207" s="21">
        <f t="shared" si="17"/>
        <v>173.71328642571993</v>
      </c>
    </row>
    <row r="208" spans="2:18" ht="17.25" customHeight="1">
      <c r="B208" s="17">
        <f>ROWS($B$22:B208)</f>
        <v>187</v>
      </c>
      <c r="C208" s="18">
        <f t="shared" si="12"/>
        <v>47163</v>
      </c>
      <c r="D208" s="19">
        <f t="shared" si="13"/>
        <v>191850.4018269661</v>
      </c>
      <c r="E208" s="20">
        <f>_xlfn.IFERROR(-IPMT($E$10/12,1,R207,D208),0)</f>
        <v>799.3766742790253</v>
      </c>
      <c r="F208" s="32">
        <f>_xlfn.IFERROR(-PPMT($E$10/12,1,R207,D208),0)</f>
        <v>754.7219243411137</v>
      </c>
      <c r="G208" s="33"/>
      <c r="H208" s="34"/>
      <c r="I208" s="77"/>
      <c r="J208" s="20">
        <f>IF(C208="",0,$Q$10)</f>
        <v>1000</v>
      </c>
      <c r="K208" s="19">
        <f t="shared" si="14"/>
        <v>0</v>
      </c>
      <c r="L208" s="32">
        <f t="shared" si="15"/>
        <v>2554.098598620139</v>
      </c>
      <c r="M208" s="33"/>
      <c r="N208" s="34"/>
      <c r="O208" s="32">
        <f t="shared" si="16"/>
        <v>191095.67990262498</v>
      </c>
      <c r="P208" s="33"/>
      <c r="Q208" s="34"/>
      <c r="R208" s="21">
        <f t="shared" si="17"/>
        <v>172.71328642571999</v>
      </c>
    </row>
    <row r="209" spans="2:18" ht="17.25" customHeight="1">
      <c r="B209" s="17">
        <f>ROWS($B$22:B209)</f>
        <v>188</v>
      </c>
      <c r="C209" s="18">
        <f t="shared" si="12"/>
        <v>47191</v>
      </c>
      <c r="D209" s="19">
        <f t="shared" si="13"/>
        <v>191095.67990262498</v>
      </c>
      <c r="E209" s="20">
        <f>_xlfn.IFERROR(-IPMT($E$10/12,1,R208,D209),0)</f>
        <v>796.2319995942707</v>
      </c>
      <c r="F209" s="32">
        <f>_xlfn.IFERROR(-PPMT($E$10/12,1,R208,D209),0)</f>
        <v>757.8665990258683</v>
      </c>
      <c r="G209" s="33"/>
      <c r="H209" s="34"/>
      <c r="I209" s="77"/>
      <c r="J209" s="20">
        <f>IF(C209="",0,$Q$10)</f>
        <v>1000</v>
      </c>
      <c r="K209" s="19">
        <f t="shared" si="14"/>
        <v>0</v>
      </c>
      <c r="L209" s="32">
        <f t="shared" si="15"/>
        <v>2554.098598620139</v>
      </c>
      <c r="M209" s="33"/>
      <c r="N209" s="34"/>
      <c r="O209" s="32">
        <f t="shared" si="16"/>
        <v>190337.8133035991</v>
      </c>
      <c r="P209" s="33"/>
      <c r="Q209" s="34"/>
      <c r="R209" s="21">
        <f t="shared" si="17"/>
        <v>171.71328642571996</v>
      </c>
    </row>
    <row r="210" spans="2:18" ht="17.25" customHeight="1">
      <c r="B210" s="17">
        <f>ROWS($B$22:B210)</f>
        <v>189</v>
      </c>
      <c r="C210" s="18">
        <f t="shared" si="12"/>
        <v>47222</v>
      </c>
      <c r="D210" s="19">
        <f t="shared" si="13"/>
        <v>190337.8133035991</v>
      </c>
      <c r="E210" s="20">
        <f>_xlfn.IFERROR(-IPMT($E$10/12,1,R209,D210),0)</f>
        <v>793.0742220983296</v>
      </c>
      <c r="F210" s="32">
        <f>_xlfn.IFERROR(-PPMT($E$10/12,1,R209,D210),0)</f>
        <v>761.0243765218095</v>
      </c>
      <c r="G210" s="33"/>
      <c r="H210" s="34"/>
      <c r="I210" s="77"/>
      <c r="J210" s="20">
        <f>IF(C210="",0,$Q$10)</f>
        <v>1000</v>
      </c>
      <c r="K210" s="19">
        <f t="shared" si="14"/>
        <v>0</v>
      </c>
      <c r="L210" s="32">
        <f t="shared" si="15"/>
        <v>2554.098598620139</v>
      </c>
      <c r="M210" s="33"/>
      <c r="N210" s="34"/>
      <c r="O210" s="32">
        <f t="shared" si="16"/>
        <v>189576.7889270773</v>
      </c>
      <c r="P210" s="33"/>
      <c r="Q210" s="34"/>
      <c r="R210" s="21">
        <f t="shared" si="17"/>
        <v>170.71328642571996</v>
      </c>
    </row>
    <row r="211" spans="2:18" ht="17.25" customHeight="1">
      <c r="B211" s="17">
        <f>ROWS($B$22:B211)</f>
        <v>190</v>
      </c>
      <c r="C211" s="18">
        <f t="shared" si="12"/>
        <v>47252</v>
      </c>
      <c r="D211" s="19">
        <f t="shared" si="13"/>
        <v>189576.7889270773</v>
      </c>
      <c r="E211" s="20">
        <f>_xlfn.IFERROR(-IPMT($E$10/12,1,R210,D211),0)</f>
        <v>789.9032871961554</v>
      </c>
      <c r="F211" s="32">
        <f>_xlfn.IFERROR(-PPMT($E$10/12,1,R210,D211),0)</f>
        <v>764.1953114239838</v>
      </c>
      <c r="G211" s="33"/>
      <c r="H211" s="34"/>
      <c r="I211" s="77"/>
      <c r="J211" s="20">
        <f>IF(C211="",0,$Q$10)</f>
        <v>1000</v>
      </c>
      <c r="K211" s="19">
        <f t="shared" si="14"/>
        <v>0</v>
      </c>
      <c r="L211" s="32">
        <f t="shared" si="15"/>
        <v>2554.098598620139</v>
      </c>
      <c r="M211" s="33"/>
      <c r="N211" s="34"/>
      <c r="O211" s="32">
        <f t="shared" si="16"/>
        <v>188812.5936156533</v>
      </c>
      <c r="P211" s="33"/>
      <c r="Q211" s="34"/>
      <c r="R211" s="21">
        <f t="shared" si="17"/>
        <v>169.71328642572</v>
      </c>
    </row>
    <row r="212" spans="2:18" ht="17.25" customHeight="1">
      <c r="B212" s="17">
        <f>ROWS($B$22:B212)</f>
        <v>191</v>
      </c>
      <c r="C212" s="18">
        <f t="shared" si="12"/>
        <v>47283</v>
      </c>
      <c r="D212" s="19">
        <f t="shared" si="13"/>
        <v>188812.5936156533</v>
      </c>
      <c r="E212" s="20">
        <f>_xlfn.IFERROR(-IPMT($E$10/12,1,R211,D212),0)</f>
        <v>786.7191400652222</v>
      </c>
      <c r="F212" s="32">
        <f>_xlfn.IFERROR(-PPMT($E$10/12,1,R211,D212),0)</f>
        <v>767.3794585549165</v>
      </c>
      <c r="G212" s="33"/>
      <c r="H212" s="34"/>
      <c r="I212" s="77"/>
      <c r="J212" s="20">
        <f>IF(C212="",0,$Q$10)</f>
        <v>1000</v>
      </c>
      <c r="K212" s="19">
        <f t="shared" si="14"/>
        <v>0</v>
      </c>
      <c r="L212" s="32">
        <f t="shared" si="15"/>
        <v>2554.0985986201385</v>
      </c>
      <c r="M212" s="33"/>
      <c r="N212" s="34"/>
      <c r="O212" s="32">
        <f t="shared" si="16"/>
        <v>188045.2141570984</v>
      </c>
      <c r="P212" s="33"/>
      <c r="Q212" s="34"/>
      <c r="R212" s="21">
        <f t="shared" si="17"/>
        <v>168.71328642572</v>
      </c>
    </row>
    <row r="213" spans="2:18" ht="17.25" customHeight="1">
      <c r="B213" s="17">
        <f>ROWS($B$22:B213)</f>
        <v>192</v>
      </c>
      <c r="C213" s="18">
        <f t="shared" si="12"/>
        <v>47313</v>
      </c>
      <c r="D213" s="19">
        <f t="shared" si="13"/>
        <v>188045.2141570984</v>
      </c>
      <c r="E213" s="20">
        <f>_xlfn.IFERROR(-IPMT($E$10/12,1,R212,D213),0)</f>
        <v>783.5217256545767</v>
      </c>
      <c r="F213" s="32">
        <f>_xlfn.IFERROR(-PPMT($E$10/12,1,R212,D213),0)</f>
        <v>770.5768729655618</v>
      </c>
      <c r="G213" s="33"/>
      <c r="H213" s="34"/>
      <c r="I213" s="77"/>
      <c r="J213" s="20">
        <f>IF(C213="",0,$Q$10)</f>
        <v>1000</v>
      </c>
      <c r="K213" s="19">
        <f t="shared" si="14"/>
        <v>0</v>
      </c>
      <c r="L213" s="32">
        <f t="shared" si="15"/>
        <v>2554.0985986201385</v>
      </c>
      <c r="M213" s="33"/>
      <c r="N213" s="34"/>
      <c r="O213" s="32">
        <f t="shared" si="16"/>
        <v>187274.63728413286</v>
      </c>
      <c r="P213" s="33"/>
      <c r="Q213" s="34"/>
      <c r="R213" s="21">
        <f t="shared" si="17"/>
        <v>167.71328642571999</v>
      </c>
    </row>
    <row r="214" spans="2:18" ht="17.25" customHeight="1">
      <c r="B214" s="17">
        <f>ROWS($B$22:B214)</f>
        <v>193</v>
      </c>
      <c r="C214" s="18">
        <f t="shared" si="12"/>
        <v>47344</v>
      </c>
      <c r="D214" s="19">
        <f t="shared" si="13"/>
        <v>187274.63728413286</v>
      </c>
      <c r="E214" s="20">
        <f>_xlfn.IFERROR(-IPMT($E$10/12,1,R213,D214),0)</f>
        <v>780.3109886838869</v>
      </c>
      <c r="F214" s="32">
        <f>_xlfn.IFERROR(-PPMT($E$10/12,1,R213,D214),0)</f>
        <v>773.7876099362524</v>
      </c>
      <c r="G214" s="33"/>
      <c r="H214" s="34"/>
      <c r="I214" s="77"/>
      <c r="J214" s="20">
        <f>IF(C214="",0,$Q$10)</f>
        <v>1000</v>
      </c>
      <c r="K214" s="19">
        <f t="shared" si="14"/>
        <v>0</v>
      </c>
      <c r="L214" s="32">
        <f t="shared" si="15"/>
        <v>2554.0985986201395</v>
      </c>
      <c r="M214" s="33"/>
      <c r="N214" s="34"/>
      <c r="O214" s="32">
        <f t="shared" si="16"/>
        <v>186500.8496741966</v>
      </c>
      <c r="P214" s="33"/>
      <c r="Q214" s="34"/>
      <c r="R214" s="21">
        <f t="shared" si="17"/>
        <v>166.71328642571999</v>
      </c>
    </row>
    <row r="215" spans="2:18" ht="17.25" customHeight="1">
      <c r="B215" s="17">
        <f>ROWS($B$22:B215)</f>
        <v>194</v>
      </c>
      <c r="C215" s="18">
        <f aca="true" t="shared" si="18" ref="C215:C278">IF(O214&gt;0,EDATE(C214,1),"")</f>
        <v>47375</v>
      </c>
      <c r="D215" s="19">
        <f aca="true" t="shared" si="19" ref="D215:D278">IF(C215="",0,O214)</f>
        <v>186500.8496741966</v>
      </c>
      <c r="E215" s="20">
        <f>_xlfn.IFERROR(-IPMT($E$10/12,1,R214,D215),0)</f>
        <v>777.0868736424858</v>
      </c>
      <c r="F215" s="32">
        <f>_xlfn.IFERROR(-PPMT($E$10/12,1,R214,D215),0)</f>
        <v>777.0117249776534</v>
      </c>
      <c r="G215" s="33"/>
      <c r="H215" s="34"/>
      <c r="I215" s="77"/>
      <c r="J215" s="20">
        <f>IF(C215="",0,$Q$10)</f>
        <v>1000</v>
      </c>
      <c r="K215" s="19">
        <f aca="true" t="shared" si="20" ref="K215:K278">IF(C215="",0,IF(D215&lt;0.8*$E$6,0,$P$14))</f>
        <v>0</v>
      </c>
      <c r="L215" s="32">
        <f aca="true" t="shared" si="21" ref="L215:L278">IF(C215="",0,E215+F215+I215+J215+K215)</f>
        <v>2554.0985986201395</v>
      </c>
      <c r="M215" s="33"/>
      <c r="N215" s="34"/>
      <c r="O215" s="32">
        <f aca="true" t="shared" si="22" ref="O215:O278">IF(C215="",0,D215-F215-I215)</f>
        <v>185723.83794921893</v>
      </c>
      <c r="P215" s="33"/>
      <c r="Q215" s="34"/>
      <c r="R215" s="21">
        <f t="shared" si="17"/>
        <v>165.71328642571996</v>
      </c>
    </row>
    <row r="216" spans="2:18" ht="17.25" customHeight="1">
      <c r="B216" s="17">
        <f>ROWS($B$22:B216)</f>
        <v>195</v>
      </c>
      <c r="C216" s="18">
        <f t="shared" si="18"/>
        <v>47405</v>
      </c>
      <c r="D216" s="19">
        <f t="shared" si="19"/>
        <v>185723.83794921893</v>
      </c>
      <c r="E216" s="20">
        <f>_xlfn.IFERROR(-IPMT($E$10/12,1,R215,D216),0)</f>
        <v>773.8493247884122</v>
      </c>
      <c r="F216" s="32">
        <f>_xlfn.IFERROR(-PPMT($E$10/12,1,R215,D216),0)</f>
        <v>780.249273831727</v>
      </c>
      <c r="G216" s="33"/>
      <c r="H216" s="34"/>
      <c r="I216" s="77"/>
      <c r="J216" s="20">
        <f>IF(C216="",0,$Q$10)</f>
        <v>1000</v>
      </c>
      <c r="K216" s="19">
        <f t="shared" si="20"/>
        <v>0</v>
      </c>
      <c r="L216" s="32">
        <f t="shared" si="21"/>
        <v>2554.0985986201395</v>
      </c>
      <c r="M216" s="33"/>
      <c r="N216" s="34"/>
      <c r="O216" s="32">
        <f t="shared" si="22"/>
        <v>184943.5886753872</v>
      </c>
      <c r="P216" s="33"/>
      <c r="Q216" s="34"/>
      <c r="R216" s="21">
        <f t="shared" si="17"/>
        <v>164.71328642571996</v>
      </c>
    </row>
    <row r="217" spans="2:18" ht="17.25" customHeight="1">
      <c r="B217" s="17">
        <f>ROWS($B$22:B217)</f>
        <v>196</v>
      </c>
      <c r="C217" s="18">
        <f t="shared" si="18"/>
        <v>47436</v>
      </c>
      <c r="D217" s="19">
        <f t="shared" si="19"/>
        <v>184943.5886753872</v>
      </c>
      <c r="E217" s="20">
        <f>_xlfn.IFERROR(-IPMT($E$10/12,1,R216,D217),0)</f>
        <v>770.5982861474466</v>
      </c>
      <c r="F217" s="32">
        <f>_xlfn.IFERROR(-PPMT($E$10/12,1,R216,D217),0)</f>
        <v>783.5003124726924</v>
      </c>
      <c r="G217" s="33"/>
      <c r="H217" s="34"/>
      <c r="I217" s="77"/>
      <c r="J217" s="20">
        <f>IF(C217="",0,$Q$10)</f>
        <v>1000</v>
      </c>
      <c r="K217" s="19">
        <f t="shared" si="20"/>
        <v>0</v>
      </c>
      <c r="L217" s="32">
        <f t="shared" si="21"/>
        <v>2554.098598620139</v>
      </c>
      <c r="M217" s="33"/>
      <c r="N217" s="34"/>
      <c r="O217" s="32">
        <f t="shared" si="22"/>
        <v>184160.0883629145</v>
      </c>
      <c r="P217" s="33"/>
      <c r="Q217" s="34"/>
      <c r="R217" s="21">
        <f aca="true" t="shared" si="23" ref="R217:R280">IF(R216&lt;1,0,NPER($E$10/12,-$J$7,O217))</f>
        <v>163.71328642571993</v>
      </c>
    </row>
    <row r="218" spans="2:18" ht="17.25" customHeight="1">
      <c r="B218" s="17">
        <f>ROWS($B$22:B218)</f>
        <v>197</v>
      </c>
      <c r="C218" s="18">
        <f t="shared" si="18"/>
        <v>47466</v>
      </c>
      <c r="D218" s="19">
        <f t="shared" si="19"/>
        <v>184160.0883629145</v>
      </c>
      <c r="E218" s="20">
        <f>_xlfn.IFERROR(-IPMT($E$10/12,1,R217,D218),0)</f>
        <v>767.3337015121438</v>
      </c>
      <c r="F218" s="32">
        <f>_xlfn.IFERROR(-PPMT($E$10/12,1,R217,D218),0)</f>
        <v>786.7648971079955</v>
      </c>
      <c r="G218" s="33"/>
      <c r="H218" s="34"/>
      <c r="I218" s="77"/>
      <c r="J218" s="20">
        <f>IF(C218="",0,$Q$10)</f>
        <v>1000</v>
      </c>
      <c r="K218" s="19">
        <f t="shared" si="20"/>
        <v>0</v>
      </c>
      <c r="L218" s="32">
        <f t="shared" si="21"/>
        <v>2554.0985986201395</v>
      </c>
      <c r="M218" s="33"/>
      <c r="N218" s="34"/>
      <c r="O218" s="32">
        <f t="shared" si="22"/>
        <v>183373.32346580652</v>
      </c>
      <c r="P218" s="33"/>
      <c r="Q218" s="34"/>
      <c r="R218" s="21">
        <f t="shared" si="23"/>
        <v>162.71328642571999</v>
      </c>
    </row>
    <row r="219" spans="2:18" ht="17.25" customHeight="1">
      <c r="B219" s="17">
        <f>ROWS($B$22:B219)</f>
        <v>198</v>
      </c>
      <c r="C219" s="18">
        <f t="shared" si="18"/>
        <v>47497</v>
      </c>
      <c r="D219" s="19">
        <f t="shared" si="19"/>
        <v>183373.32346580652</v>
      </c>
      <c r="E219" s="20">
        <f>_xlfn.IFERROR(-IPMT($E$10/12,1,R218,D219),0)</f>
        <v>764.0555144408605</v>
      </c>
      <c r="F219" s="32">
        <f>_xlfn.IFERROR(-PPMT($E$10/12,1,R218,D219),0)</f>
        <v>790.0430841792785</v>
      </c>
      <c r="G219" s="33"/>
      <c r="H219" s="34"/>
      <c r="I219" s="77"/>
      <c r="J219" s="20">
        <f>IF(C219="",0,$Q$10)</f>
        <v>1000</v>
      </c>
      <c r="K219" s="19">
        <f t="shared" si="20"/>
        <v>0</v>
      </c>
      <c r="L219" s="32">
        <f t="shared" si="21"/>
        <v>2554.098598620139</v>
      </c>
      <c r="M219" s="33"/>
      <c r="N219" s="34"/>
      <c r="O219" s="32">
        <f t="shared" si="22"/>
        <v>182583.28038162724</v>
      </c>
      <c r="P219" s="33"/>
      <c r="Q219" s="34"/>
      <c r="R219" s="21">
        <f t="shared" si="23"/>
        <v>161.71328642571996</v>
      </c>
    </row>
    <row r="220" spans="2:18" ht="17.25" customHeight="1">
      <c r="B220" s="17">
        <f>ROWS($B$22:B220)</f>
        <v>199</v>
      </c>
      <c r="C220" s="18">
        <f t="shared" si="18"/>
        <v>47528</v>
      </c>
      <c r="D220" s="19">
        <f t="shared" si="19"/>
        <v>182583.28038162724</v>
      </c>
      <c r="E220" s="20">
        <f>_xlfn.IFERROR(-IPMT($E$10/12,1,R219,D220),0)</f>
        <v>760.7636682567802</v>
      </c>
      <c r="F220" s="32">
        <f>_xlfn.IFERROR(-PPMT($E$10/12,1,R219,D220),0)</f>
        <v>793.3349303633589</v>
      </c>
      <c r="G220" s="33"/>
      <c r="H220" s="34"/>
      <c r="I220" s="77"/>
      <c r="J220" s="20">
        <f>IF(C220="",0,$Q$10)</f>
        <v>1000</v>
      </c>
      <c r="K220" s="19">
        <f t="shared" si="20"/>
        <v>0</v>
      </c>
      <c r="L220" s="32">
        <f t="shared" si="21"/>
        <v>2554.098598620139</v>
      </c>
      <c r="M220" s="33"/>
      <c r="N220" s="34"/>
      <c r="O220" s="32">
        <f t="shared" si="22"/>
        <v>181789.94545126386</v>
      </c>
      <c r="P220" s="33"/>
      <c r="Q220" s="34"/>
      <c r="R220" s="21">
        <f t="shared" si="23"/>
        <v>160.71328642571993</v>
      </c>
    </row>
    <row r="221" spans="2:18" ht="17.25" customHeight="1">
      <c r="B221" s="17">
        <f>ROWS($B$22:B221)</f>
        <v>200</v>
      </c>
      <c r="C221" s="18">
        <f t="shared" si="18"/>
        <v>47556</v>
      </c>
      <c r="D221" s="19">
        <f t="shared" si="19"/>
        <v>181789.94545126386</v>
      </c>
      <c r="E221" s="20">
        <f>_xlfn.IFERROR(-IPMT($E$10/12,1,R220,D221),0)</f>
        <v>757.4581060469327</v>
      </c>
      <c r="F221" s="32">
        <f>_xlfn.IFERROR(-PPMT($E$10/12,1,R220,D221),0)</f>
        <v>796.6404925732063</v>
      </c>
      <c r="G221" s="33"/>
      <c r="H221" s="34"/>
      <c r="I221" s="77"/>
      <c r="J221" s="20">
        <f>IF(C221="",0,$Q$10)</f>
        <v>1000</v>
      </c>
      <c r="K221" s="19">
        <f t="shared" si="20"/>
        <v>0</v>
      </c>
      <c r="L221" s="32">
        <f t="shared" si="21"/>
        <v>2554.098598620139</v>
      </c>
      <c r="M221" s="33"/>
      <c r="N221" s="34"/>
      <c r="O221" s="32">
        <f t="shared" si="22"/>
        <v>180993.30495869066</v>
      </c>
      <c r="P221" s="33"/>
      <c r="Q221" s="34"/>
      <c r="R221" s="21">
        <f t="shared" si="23"/>
        <v>159.71328642571996</v>
      </c>
    </row>
    <row r="222" spans="2:18" ht="17.25" customHeight="1">
      <c r="B222" s="17">
        <f>ROWS($B$22:B222)</f>
        <v>201</v>
      </c>
      <c r="C222" s="18">
        <f t="shared" si="18"/>
        <v>47587</v>
      </c>
      <c r="D222" s="19">
        <f t="shared" si="19"/>
        <v>180993.30495869066</v>
      </c>
      <c r="E222" s="20">
        <f>_xlfn.IFERROR(-IPMT($E$10/12,1,R221,D222),0)</f>
        <v>754.1387706612111</v>
      </c>
      <c r="F222" s="32">
        <f>_xlfn.IFERROR(-PPMT($E$10/12,1,R221,D222),0)</f>
        <v>799.9598279589278</v>
      </c>
      <c r="G222" s="33"/>
      <c r="H222" s="34"/>
      <c r="I222" s="77"/>
      <c r="J222" s="20">
        <f>IF(C222="",0,$Q$10)</f>
        <v>1000</v>
      </c>
      <c r="K222" s="19">
        <f t="shared" si="20"/>
        <v>0</v>
      </c>
      <c r="L222" s="32">
        <f t="shared" si="21"/>
        <v>2554.098598620139</v>
      </c>
      <c r="M222" s="33"/>
      <c r="N222" s="34"/>
      <c r="O222" s="32">
        <f t="shared" si="22"/>
        <v>180193.34513073173</v>
      </c>
      <c r="P222" s="33"/>
      <c r="Q222" s="34"/>
      <c r="R222" s="21">
        <f t="shared" si="23"/>
        <v>158.71328642571996</v>
      </c>
    </row>
    <row r="223" spans="2:18" ht="17.25" customHeight="1">
      <c r="B223" s="17">
        <f>ROWS($B$22:B223)</f>
        <v>202</v>
      </c>
      <c r="C223" s="18">
        <f t="shared" si="18"/>
        <v>47617</v>
      </c>
      <c r="D223" s="19">
        <f t="shared" si="19"/>
        <v>180193.34513073173</v>
      </c>
      <c r="E223" s="20">
        <f>_xlfn.IFERROR(-IPMT($E$10/12,1,R222,D223),0)</f>
        <v>750.8056047113822</v>
      </c>
      <c r="F223" s="32">
        <f>_xlfn.IFERROR(-PPMT($E$10/12,1,R222,D223),0)</f>
        <v>803.2929939087567</v>
      </c>
      <c r="G223" s="33"/>
      <c r="H223" s="34"/>
      <c r="I223" s="77"/>
      <c r="J223" s="20">
        <f>IF(C223="",0,$Q$10)</f>
        <v>1000</v>
      </c>
      <c r="K223" s="19">
        <f t="shared" si="20"/>
        <v>0</v>
      </c>
      <c r="L223" s="32">
        <f t="shared" si="21"/>
        <v>2554.098598620139</v>
      </c>
      <c r="M223" s="33"/>
      <c r="N223" s="34"/>
      <c r="O223" s="32">
        <f t="shared" si="22"/>
        <v>179390.05213682298</v>
      </c>
      <c r="P223" s="33"/>
      <c r="Q223" s="34"/>
      <c r="R223" s="21">
        <f t="shared" si="23"/>
        <v>157.71328642571999</v>
      </c>
    </row>
    <row r="224" spans="2:18" ht="17.25" customHeight="1">
      <c r="B224" s="17">
        <f>ROWS($B$22:B224)</f>
        <v>203</v>
      </c>
      <c r="C224" s="18">
        <f t="shared" si="18"/>
        <v>47648</v>
      </c>
      <c r="D224" s="19">
        <f t="shared" si="19"/>
        <v>179390.05213682298</v>
      </c>
      <c r="E224" s="20">
        <f>_xlfn.IFERROR(-IPMT($E$10/12,1,R223,D224),0)</f>
        <v>747.4585505700958</v>
      </c>
      <c r="F224" s="32">
        <f>_xlfn.IFERROR(-PPMT($E$10/12,1,R223,D224),0)</f>
        <v>806.640048050043</v>
      </c>
      <c r="G224" s="33"/>
      <c r="H224" s="34"/>
      <c r="I224" s="77"/>
      <c r="J224" s="20">
        <f>IF(C224="",0,$Q$10)</f>
        <v>1000</v>
      </c>
      <c r="K224" s="19">
        <f t="shared" si="20"/>
        <v>0</v>
      </c>
      <c r="L224" s="32">
        <f t="shared" si="21"/>
        <v>2554.0985986201385</v>
      </c>
      <c r="M224" s="33"/>
      <c r="N224" s="34"/>
      <c r="O224" s="32">
        <f t="shared" si="22"/>
        <v>178583.41208877295</v>
      </c>
      <c r="P224" s="33"/>
      <c r="Q224" s="34"/>
      <c r="R224" s="21">
        <f t="shared" si="23"/>
        <v>156.71328642571996</v>
      </c>
    </row>
    <row r="225" spans="2:18" ht="17.25" customHeight="1">
      <c r="B225" s="17">
        <f>ROWS($B$22:B225)</f>
        <v>204</v>
      </c>
      <c r="C225" s="18">
        <f t="shared" si="18"/>
        <v>47678</v>
      </c>
      <c r="D225" s="19">
        <f t="shared" si="19"/>
        <v>178583.41208877295</v>
      </c>
      <c r="E225" s="20">
        <f>_xlfn.IFERROR(-IPMT($E$10/12,1,R224,D225),0)</f>
        <v>744.0975503698872</v>
      </c>
      <c r="F225" s="32">
        <f>_xlfn.IFERROR(-PPMT($E$10/12,1,R224,D225),0)</f>
        <v>810.0010482502518</v>
      </c>
      <c r="G225" s="33"/>
      <c r="H225" s="34"/>
      <c r="I225" s="77"/>
      <c r="J225" s="20">
        <f>IF(C225="",0,$Q$10)</f>
        <v>1000</v>
      </c>
      <c r="K225" s="19">
        <f t="shared" si="20"/>
        <v>0</v>
      </c>
      <c r="L225" s="32">
        <f t="shared" si="21"/>
        <v>2554.098598620139</v>
      </c>
      <c r="M225" s="33"/>
      <c r="N225" s="34"/>
      <c r="O225" s="32">
        <f t="shared" si="22"/>
        <v>177773.4110405227</v>
      </c>
      <c r="P225" s="33"/>
      <c r="Q225" s="34"/>
      <c r="R225" s="21">
        <f t="shared" si="23"/>
        <v>155.71328642572</v>
      </c>
    </row>
    <row r="226" spans="2:18" ht="17.25" customHeight="1">
      <c r="B226" s="17">
        <f>ROWS($B$22:B226)</f>
        <v>205</v>
      </c>
      <c r="C226" s="18">
        <f t="shared" si="18"/>
        <v>47709</v>
      </c>
      <c r="D226" s="19">
        <f t="shared" si="19"/>
        <v>177773.4110405227</v>
      </c>
      <c r="E226" s="20">
        <f>_xlfn.IFERROR(-IPMT($E$10/12,1,R225,D226),0)</f>
        <v>740.722546002178</v>
      </c>
      <c r="F226" s="32">
        <f>_xlfn.IFERROR(-PPMT($E$10/12,1,R225,D226),0)</f>
        <v>813.3760526179608</v>
      </c>
      <c r="G226" s="33"/>
      <c r="H226" s="34"/>
      <c r="I226" s="77"/>
      <c r="J226" s="20">
        <f>IF(C226="",0,$Q$10)</f>
        <v>1000</v>
      </c>
      <c r="K226" s="19">
        <f t="shared" si="20"/>
        <v>0</v>
      </c>
      <c r="L226" s="32">
        <f t="shared" si="21"/>
        <v>2554.0985986201385</v>
      </c>
      <c r="M226" s="33"/>
      <c r="N226" s="34"/>
      <c r="O226" s="32">
        <f t="shared" si="22"/>
        <v>176960.03498790474</v>
      </c>
      <c r="P226" s="33"/>
      <c r="Q226" s="34"/>
      <c r="R226" s="21">
        <f t="shared" si="23"/>
        <v>154.71328642571999</v>
      </c>
    </row>
    <row r="227" spans="2:18" ht="17.25" customHeight="1">
      <c r="B227" s="17">
        <f>ROWS($B$22:B227)</f>
        <v>206</v>
      </c>
      <c r="C227" s="18">
        <f t="shared" si="18"/>
        <v>47740</v>
      </c>
      <c r="D227" s="19">
        <f t="shared" si="19"/>
        <v>176960.03498790474</v>
      </c>
      <c r="E227" s="20">
        <f>_xlfn.IFERROR(-IPMT($E$10/12,1,R226,D227),0)</f>
        <v>737.3334791162697</v>
      </c>
      <c r="F227" s="32">
        <f>_xlfn.IFERROR(-PPMT($E$10/12,1,R226,D227),0)</f>
        <v>816.7651195038692</v>
      </c>
      <c r="G227" s="33"/>
      <c r="H227" s="34"/>
      <c r="I227" s="77"/>
      <c r="J227" s="20">
        <f>IF(C227="",0,$Q$10)</f>
        <v>1000</v>
      </c>
      <c r="K227" s="19">
        <f t="shared" si="20"/>
        <v>0</v>
      </c>
      <c r="L227" s="32">
        <f t="shared" si="21"/>
        <v>2554.098598620139</v>
      </c>
      <c r="M227" s="33"/>
      <c r="N227" s="34"/>
      <c r="O227" s="32">
        <f t="shared" si="22"/>
        <v>176143.26986840088</v>
      </c>
      <c r="P227" s="33"/>
      <c r="Q227" s="34"/>
      <c r="R227" s="21">
        <f t="shared" si="23"/>
        <v>153.71328642572</v>
      </c>
    </row>
    <row r="228" spans="2:18" ht="17.25" customHeight="1">
      <c r="B228" s="17">
        <f>ROWS($B$22:B228)</f>
        <v>207</v>
      </c>
      <c r="C228" s="18">
        <f t="shared" si="18"/>
        <v>47770</v>
      </c>
      <c r="D228" s="19">
        <f t="shared" si="19"/>
        <v>176143.26986840088</v>
      </c>
      <c r="E228" s="20">
        <f>_xlfn.IFERROR(-IPMT($E$10/12,1,R227,D228),0)</f>
        <v>733.930291118337</v>
      </c>
      <c r="F228" s="32">
        <f>_xlfn.IFERROR(-PPMT($E$10/12,1,R227,D228),0)</f>
        <v>820.1683075018021</v>
      </c>
      <c r="G228" s="33"/>
      <c r="H228" s="34"/>
      <c r="I228" s="77"/>
      <c r="J228" s="20">
        <f>IF(C228="",0,$Q$10)</f>
        <v>1000</v>
      </c>
      <c r="K228" s="19">
        <f t="shared" si="20"/>
        <v>0</v>
      </c>
      <c r="L228" s="32">
        <f t="shared" si="21"/>
        <v>2554.098598620139</v>
      </c>
      <c r="M228" s="33"/>
      <c r="N228" s="34"/>
      <c r="O228" s="32">
        <f t="shared" si="22"/>
        <v>175323.1015608991</v>
      </c>
      <c r="P228" s="33"/>
      <c r="Q228" s="34"/>
      <c r="R228" s="21">
        <f t="shared" si="23"/>
        <v>152.71328642572</v>
      </c>
    </row>
    <row r="229" spans="2:18" ht="17.25" customHeight="1">
      <c r="B229" s="17">
        <f>ROWS($B$22:B229)</f>
        <v>208</v>
      </c>
      <c r="C229" s="18">
        <f t="shared" si="18"/>
        <v>47801</v>
      </c>
      <c r="D229" s="19">
        <f t="shared" si="19"/>
        <v>175323.1015608991</v>
      </c>
      <c r="E229" s="20">
        <f>_xlfn.IFERROR(-IPMT($E$10/12,1,R228,D229),0)</f>
        <v>730.5129231704128</v>
      </c>
      <c r="F229" s="32">
        <f>_xlfn.IFERROR(-PPMT($E$10/12,1,R228,D229),0)</f>
        <v>823.5856754497262</v>
      </c>
      <c r="G229" s="33"/>
      <c r="H229" s="34"/>
      <c r="I229" s="77"/>
      <c r="J229" s="20">
        <f>IF(C229="",0,$Q$10)</f>
        <v>1000</v>
      </c>
      <c r="K229" s="19">
        <f t="shared" si="20"/>
        <v>0</v>
      </c>
      <c r="L229" s="32">
        <f t="shared" si="21"/>
        <v>2554.098598620139</v>
      </c>
      <c r="M229" s="33"/>
      <c r="N229" s="34"/>
      <c r="O229" s="32">
        <f t="shared" si="22"/>
        <v>174499.51588544936</v>
      </c>
      <c r="P229" s="33"/>
      <c r="Q229" s="34"/>
      <c r="R229" s="21">
        <f t="shared" si="23"/>
        <v>151.71328642572004</v>
      </c>
    </row>
    <row r="230" spans="2:18" ht="17.25" customHeight="1">
      <c r="B230" s="17">
        <f>ROWS($B$22:B230)</f>
        <v>209</v>
      </c>
      <c r="C230" s="18">
        <f t="shared" si="18"/>
        <v>47831</v>
      </c>
      <c r="D230" s="19">
        <f t="shared" si="19"/>
        <v>174499.51588544936</v>
      </c>
      <c r="E230" s="20">
        <f>_xlfn.IFERROR(-IPMT($E$10/12,1,R229,D230),0)</f>
        <v>727.0813161893724</v>
      </c>
      <c r="F230" s="32">
        <f>_xlfn.IFERROR(-PPMT($E$10/12,1,R229,D230),0)</f>
        <v>827.0172824307664</v>
      </c>
      <c r="G230" s="33"/>
      <c r="H230" s="34"/>
      <c r="I230" s="77"/>
      <c r="J230" s="20">
        <f>IF(C230="",0,$Q$10)</f>
        <v>1000</v>
      </c>
      <c r="K230" s="19">
        <f t="shared" si="20"/>
        <v>0</v>
      </c>
      <c r="L230" s="32">
        <f t="shared" si="21"/>
        <v>2554.0985986201385</v>
      </c>
      <c r="M230" s="33"/>
      <c r="N230" s="34"/>
      <c r="O230" s="32">
        <f t="shared" si="22"/>
        <v>173672.4986030186</v>
      </c>
      <c r="P230" s="33"/>
      <c r="Q230" s="34"/>
      <c r="R230" s="21">
        <f t="shared" si="23"/>
        <v>150.71328642572004</v>
      </c>
    </row>
    <row r="231" spans="2:18" ht="17.25" customHeight="1">
      <c r="B231" s="17">
        <f>ROWS($B$22:B231)</f>
        <v>210</v>
      </c>
      <c r="C231" s="18">
        <f t="shared" si="18"/>
        <v>47862</v>
      </c>
      <c r="D231" s="19">
        <f t="shared" si="19"/>
        <v>173672.4986030186</v>
      </c>
      <c r="E231" s="20">
        <f>_xlfn.IFERROR(-IPMT($E$10/12,1,R230,D231),0)</f>
        <v>723.6354108459109</v>
      </c>
      <c r="F231" s="32">
        <f>_xlfn.IFERROR(-PPMT($E$10/12,1,R230,D231),0)</f>
        <v>830.463187774228</v>
      </c>
      <c r="G231" s="33"/>
      <c r="H231" s="34"/>
      <c r="I231" s="77"/>
      <c r="J231" s="20">
        <f>IF(C231="",0,$Q$10)</f>
        <v>1000</v>
      </c>
      <c r="K231" s="19">
        <f t="shared" si="20"/>
        <v>0</v>
      </c>
      <c r="L231" s="32">
        <f t="shared" si="21"/>
        <v>2554.098598620139</v>
      </c>
      <c r="M231" s="33"/>
      <c r="N231" s="34"/>
      <c r="O231" s="32">
        <f t="shared" si="22"/>
        <v>172842.03541524438</v>
      </c>
      <c r="P231" s="33"/>
      <c r="Q231" s="34"/>
      <c r="R231" s="21">
        <f t="shared" si="23"/>
        <v>149.71328642572</v>
      </c>
    </row>
    <row r="232" spans="2:18" ht="17.25" customHeight="1">
      <c r="B232" s="17">
        <f>ROWS($B$22:B232)</f>
        <v>211</v>
      </c>
      <c r="C232" s="18">
        <f t="shared" si="18"/>
        <v>47893</v>
      </c>
      <c r="D232" s="19">
        <f t="shared" si="19"/>
        <v>172842.03541524438</v>
      </c>
      <c r="E232" s="20">
        <f>_xlfn.IFERROR(-IPMT($E$10/12,1,R231,D232),0)</f>
        <v>720.1751475635182</v>
      </c>
      <c r="F232" s="32">
        <f>_xlfn.IFERROR(-PPMT($E$10/12,1,R231,D232),0)</f>
        <v>833.9234510566208</v>
      </c>
      <c r="G232" s="33"/>
      <c r="H232" s="34"/>
      <c r="I232" s="77"/>
      <c r="J232" s="20">
        <f>IF(C232="",0,$Q$10)</f>
        <v>1000</v>
      </c>
      <c r="K232" s="19">
        <f t="shared" si="20"/>
        <v>0</v>
      </c>
      <c r="L232" s="32">
        <f t="shared" si="21"/>
        <v>2554.098598620139</v>
      </c>
      <c r="M232" s="33"/>
      <c r="N232" s="34"/>
      <c r="O232" s="32">
        <f t="shared" si="22"/>
        <v>172008.11196418776</v>
      </c>
      <c r="P232" s="33"/>
      <c r="Q232" s="34"/>
      <c r="R232" s="21">
        <f t="shared" si="23"/>
        <v>148.71328642572004</v>
      </c>
    </row>
    <row r="233" spans="2:18" ht="17.25" customHeight="1">
      <c r="B233" s="17">
        <f>ROWS($B$22:B233)</f>
        <v>212</v>
      </c>
      <c r="C233" s="18">
        <f t="shared" si="18"/>
        <v>47921</v>
      </c>
      <c r="D233" s="19">
        <f t="shared" si="19"/>
        <v>172008.11196418776</v>
      </c>
      <c r="E233" s="20">
        <f>_xlfn.IFERROR(-IPMT($E$10/12,1,R232,D233),0)</f>
        <v>716.700466517449</v>
      </c>
      <c r="F233" s="32">
        <f>_xlfn.IFERROR(-PPMT($E$10/12,1,R232,D233),0)</f>
        <v>837.3981321026898</v>
      </c>
      <c r="G233" s="33"/>
      <c r="H233" s="34"/>
      <c r="I233" s="77"/>
      <c r="J233" s="20">
        <f>IF(C233="",0,$Q$10)</f>
        <v>1000</v>
      </c>
      <c r="K233" s="19">
        <f t="shared" si="20"/>
        <v>0</v>
      </c>
      <c r="L233" s="32">
        <f t="shared" si="21"/>
        <v>2554.0985986201385</v>
      </c>
      <c r="M233" s="33"/>
      <c r="N233" s="34"/>
      <c r="O233" s="32">
        <f t="shared" si="22"/>
        <v>171170.71383208508</v>
      </c>
      <c r="P233" s="33"/>
      <c r="Q233" s="34"/>
      <c r="R233" s="21">
        <f t="shared" si="23"/>
        <v>147.71328642572004</v>
      </c>
    </row>
    <row r="234" spans="2:18" ht="17.25" customHeight="1">
      <c r="B234" s="17">
        <f>ROWS($B$22:B234)</f>
        <v>213</v>
      </c>
      <c r="C234" s="18">
        <f t="shared" si="18"/>
        <v>47952</v>
      </c>
      <c r="D234" s="19">
        <f t="shared" si="19"/>
        <v>171170.71383208508</v>
      </c>
      <c r="E234" s="20">
        <f>_xlfn.IFERROR(-IPMT($E$10/12,1,R233,D234),0)</f>
        <v>713.2113076336879</v>
      </c>
      <c r="F234" s="32">
        <f>_xlfn.IFERROR(-PPMT($E$10/12,1,R233,D234),0)</f>
        <v>840.8872909864509</v>
      </c>
      <c r="G234" s="33"/>
      <c r="H234" s="34"/>
      <c r="I234" s="77"/>
      <c r="J234" s="20">
        <f>IF(C234="",0,$Q$10)</f>
        <v>1000</v>
      </c>
      <c r="K234" s="19">
        <f t="shared" si="20"/>
        <v>0</v>
      </c>
      <c r="L234" s="32">
        <f t="shared" si="21"/>
        <v>2554.0985986201385</v>
      </c>
      <c r="M234" s="33"/>
      <c r="N234" s="34"/>
      <c r="O234" s="32">
        <f t="shared" si="22"/>
        <v>170329.82654109862</v>
      </c>
      <c r="P234" s="33"/>
      <c r="Q234" s="34"/>
      <c r="R234" s="21">
        <f t="shared" si="23"/>
        <v>146.71328642572004</v>
      </c>
    </row>
    <row r="235" spans="2:18" ht="17.25" customHeight="1">
      <c r="B235" s="17">
        <f>ROWS($B$22:B235)</f>
        <v>214</v>
      </c>
      <c r="C235" s="18">
        <f t="shared" si="18"/>
        <v>47982</v>
      </c>
      <c r="D235" s="19">
        <f t="shared" si="19"/>
        <v>170329.82654109862</v>
      </c>
      <c r="E235" s="20">
        <f>_xlfn.IFERROR(-IPMT($E$10/12,1,R234,D235),0)</f>
        <v>709.707610587911</v>
      </c>
      <c r="F235" s="32">
        <f>_xlfn.IFERROR(-PPMT($E$10/12,1,R234,D235),0)</f>
        <v>844.3909880322279</v>
      </c>
      <c r="G235" s="33"/>
      <c r="H235" s="34"/>
      <c r="I235" s="77"/>
      <c r="J235" s="20">
        <f>IF(C235="",0,$Q$10)</f>
        <v>1000</v>
      </c>
      <c r="K235" s="19">
        <f t="shared" si="20"/>
        <v>0</v>
      </c>
      <c r="L235" s="32">
        <f t="shared" si="21"/>
        <v>2554.098598620139</v>
      </c>
      <c r="M235" s="33"/>
      <c r="N235" s="34"/>
      <c r="O235" s="32">
        <f t="shared" si="22"/>
        <v>169485.4355530664</v>
      </c>
      <c r="P235" s="33"/>
      <c r="Q235" s="34"/>
      <c r="R235" s="21">
        <f t="shared" si="23"/>
        <v>145.71328642572007</v>
      </c>
    </row>
    <row r="236" spans="2:18" ht="17.25" customHeight="1">
      <c r="B236" s="17">
        <f>ROWS($B$22:B236)</f>
        <v>215</v>
      </c>
      <c r="C236" s="18">
        <f t="shared" si="18"/>
        <v>48013</v>
      </c>
      <c r="D236" s="19">
        <f t="shared" si="19"/>
        <v>169485.4355530664</v>
      </c>
      <c r="E236" s="20">
        <f>_xlfn.IFERROR(-IPMT($E$10/12,1,R235,D236),0)</f>
        <v>706.1893148044434</v>
      </c>
      <c r="F236" s="32">
        <f>_xlfn.IFERROR(-PPMT($E$10/12,1,R235,D236),0)</f>
        <v>847.9092838156954</v>
      </c>
      <c r="G236" s="33"/>
      <c r="H236" s="34"/>
      <c r="I236" s="77"/>
      <c r="J236" s="20">
        <f>IF(C236="",0,$Q$10)</f>
        <v>1000</v>
      </c>
      <c r="K236" s="19">
        <f t="shared" si="20"/>
        <v>0</v>
      </c>
      <c r="L236" s="32">
        <f t="shared" si="21"/>
        <v>2554.0985986201385</v>
      </c>
      <c r="M236" s="33"/>
      <c r="N236" s="34"/>
      <c r="O236" s="32">
        <f t="shared" si="22"/>
        <v>168637.5262692507</v>
      </c>
      <c r="P236" s="33"/>
      <c r="Q236" s="34"/>
      <c r="R236" s="21">
        <f t="shared" si="23"/>
        <v>144.71328642572004</v>
      </c>
    </row>
    <row r="237" spans="2:18" ht="17.25" customHeight="1">
      <c r="B237" s="17">
        <f>ROWS($B$22:B237)</f>
        <v>216</v>
      </c>
      <c r="C237" s="18">
        <f t="shared" si="18"/>
        <v>48043</v>
      </c>
      <c r="D237" s="19">
        <f t="shared" si="19"/>
        <v>168637.5262692507</v>
      </c>
      <c r="E237" s="20">
        <f>_xlfn.IFERROR(-IPMT($E$10/12,1,R236,D237),0)</f>
        <v>702.6563594552113</v>
      </c>
      <c r="F237" s="32">
        <f>_xlfn.IFERROR(-PPMT($E$10/12,1,R236,D237),0)</f>
        <v>851.4422391649276</v>
      </c>
      <c r="G237" s="33"/>
      <c r="H237" s="34"/>
      <c r="I237" s="77"/>
      <c r="J237" s="20">
        <f>IF(C237="",0,$Q$10)</f>
        <v>1000</v>
      </c>
      <c r="K237" s="19">
        <f t="shared" si="20"/>
        <v>0</v>
      </c>
      <c r="L237" s="32">
        <f t="shared" si="21"/>
        <v>2554.098598620139</v>
      </c>
      <c r="M237" s="33"/>
      <c r="N237" s="34"/>
      <c r="O237" s="32">
        <f t="shared" si="22"/>
        <v>167786.08403008577</v>
      </c>
      <c r="P237" s="33"/>
      <c r="Q237" s="34"/>
      <c r="R237" s="21">
        <f t="shared" si="23"/>
        <v>143.71328642572004</v>
      </c>
    </row>
    <row r="238" spans="2:18" ht="17.25" customHeight="1">
      <c r="B238" s="17">
        <f>ROWS($B$22:B238)</f>
        <v>217</v>
      </c>
      <c r="C238" s="18">
        <f t="shared" si="18"/>
        <v>48074</v>
      </c>
      <c r="D238" s="19">
        <f t="shared" si="19"/>
        <v>167786.08403008577</v>
      </c>
      <c r="E238" s="20">
        <f>_xlfn.IFERROR(-IPMT($E$10/12,1,R237,D238),0)</f>
        <v>699.1086834586907</v>
      </c>
      <c r="F238" s="32">
        <f>_xlfn.IFERROR(-PPMT($E$10/12,1,R237,D238),0)</f>
        <v>854.9899151614479</v>
      </c>
      <c r="G238" s="33"/>
      <c r="H238" s="34"/>
      <c r="I238" s="77"/>
      <c r="J238" s="20">
        <f>IF(C238="",0,$Q$10)</f>
        <v>1000</v>
      </c>
      <c r="K238" s="19">
        <f t="shared" si="20"/>
        <v>0</v>
      </c>
      <c r="L238" s="32">
        <f t="shared" si="21"/>
        <v>2554.0985986201385</v>
      </c>
      <c r="M238" s="33"/>
      <c r="N238" s="34"/>
      <c r="O238" s="32">
        <f t="shared" si="22"/>
        <v>166931.09411492432</v>
      </c>
      <c r="P238" s="33"/>
      <c r="Q238" s="34"/>
      <c r="R238" s="21">
        <f t="shared" si="23"/>
        <v>142.71328642572004</v>
      </c>
    </row>
    <row r="239" spans="2:18" ht="17.25" customHeight="1">
      <c r="B239" s="17">
        <f>ROWS($B$22:B239)</f>
        <v>218</v>
      </c>
      <c r="C239" s="18">
        <f t="shared" si="18"/>
        <v>48105</v>
      </c>
      <c r="D239" s="19">
        <f t="shared" si="19"/>
        <v>166931.09411492432</v>
      </c>
      <c r="E239" s="20">
        <f>_xlfn.IFERROR(-IPMT($E$10/12,1,R238,D239),0)</f>
        <v>695.5462254788513</v>
      </c>
      <c r="F239" s="32">
        <f>_xlfn.IFERROR(-PPMT($E$10/12,1,R238,D239),0)</f>
        <v>858.5523731412875</v>
      </c>
      <c r="G239" s="33"/>
      <c r="H239" s="34"/>
      <c r="I239" s="77"/>
      <c r="J239" s="20">
        <f>IF(C239="",0,$Q$10)</f>
        <v>1000</v>
      </c>
      <c r="K239" s="19">
        <f t="shared" si="20"/>
        <v>0</v>
      </c>
      <c r="L239" s="32">
        <f t="shared" si="21"/>
        <v>2554.0985986201385</v>
      </c>
      <c r="M239" s="33"/>
      <c r="N239" s="34"/>
      <c r="O239" s="32">
        <f t="shared" si="22"/>
        <v>166072.54174178303</v>
      </c>
      <c r="P239" s="33"/>
      <c r="Q239" s="34"/>
      <c r="R239" s="21">
        <f t="shared" si="23"/>
        <v>141.71328642572004</v>
      </c>
    </row>
    <row r="240" spans="2:18" ht="17.25" customHeight="1">
      <c r="B240" s="17">
        <f>ROWS($B$22:B240)</f>
        <v>219</v>
      </c>
      <c r="C240" s="18">
        <f t="shared" si="18"/>
        <v>48135</v>
      </c>
      <c r="D240" s="19">
        <f t="shared" si="19"/>
        <v>166072.54174178303</v>
      </c>
      <c r="E240" s="20">
        <f>_xlfn.IFERROR(-IPMT($E$10/12,1,R239,D240),0)</f>
        <v>691.968923924096</v>
      </c>
      <c r="F240" s="32">
        <f>_xlfn.IFERROR(-PPMT($E$10/12,1,R239,D240),0)</f>
        <v>862.1296746960428</v>
      </c>
      <c r="G240" s="33"/>
      <c r="H240" s="34"/>
      <c r="I240" s="77"/>
      <c r="J240" s="20">
        <f>IF(C240="",0,$Q$10)</f>
        <v>1000</v>
      </c>
      <c r="K240" s="19">
        <f t="shared" si="20"/>
        <v>0</v>
      </c>
      <c r="L240" s="32">
        <f t="shared" si="21"/>
        <v>2554.0985986201385</v>
      </c>
      <c r="M240" s="33"/>
      <c r="N240" s="34"/>
      <c r="O240" s="32">
        <f t="shared" si="22"/>
        <v>165210.412067087</v>
      </c>
      <c r="P240" s="33"/>
      <c r="Q240" s="34"/>
      <c r="R240" s="21">
        <f t="shared" si="23"/>
        <v>140.71328642572004</v>
      </c>
    </row>
    <row r="241" spans="2:18" ht="17.25" customHeight="1">
      <c r="B241" s="17">
        <f>ROWS($B$22:B241)</f>
        <v>220</v>
      </c>
      <c r="C241" s="18">
        <f t="shared" si="18"/>
        <v>48166</v>
      </c>
      <c r="D241" s="19">
        <f t="shared" si="19"/>
        <v>165210.412067087</v>
      </c>
      <c r="E241" s="20">
        <f>_xlfn.IFERROR(-IPMT($E$10/12,1,R240,D241),0)</f>
        <v>688.3767169461958</v>
      </c>
      <c r="F241" s="32">
        <f>_xlfn.IFERROR(-PPMT($E$10/12,1,R240,D241),0)</f>
        <v>865.7218816739432</v>
      </c>
      <c r="G241" s="33"/>
      <c r="H241" s="34"/>
      <c r="I241" s="77"/>
      <c r="J241" s="20">
        <f>IF(C241="",0,$Q$10)</f>
        <v>1000</v>
      </c>
      <c r="K241" s="19">
        <f t="shared" si="20"/>
        <v>0</v>
      </c>
      <c r="L241" s="32">
        <f t="shared" si="21"/>
        <v>2554.098598620139</v>
      </c>
      <c r="M241" s="33"/>
      <c r="N241" s="34"/>
      <c r="O241" s="32">
        <f t="shared" si="22"/>
        <v>164344.69018541306</v>
      </c>
      <c r="P241" s="33"/>
      <c r="Q241" s="34"/>
      <c r="R241" s="21">
        <f t="shared" si="23"/>
        <v>139.71328642572004</v>
      </c>
    </row>
    <row r="242" spans="2:18" ht="17.25" customHeight="1">
      <c r="B242" s="17">
        <f>ROWS($B$22:B242)</f>
        <v>221</v>
      </c>
      <c r="C242" s="18">
        <f t="shared" si="18"/>
        <v>48196</v>
      </c>
      <c r="D242" s="19">
        <f t="shared" si="19"/>
        <v>164344.69018541306</v>
      </c>
      <c r="E242" s="20">
        <f>_xlfn.IFERROR(-IPMT($E$10/12,1,R241,D242),0)</f>
        <v>684.769542439221</v>
      </c>
      <c r="F242" s="32">
        <f>_xlfn.IFERROR(-PPMT($E$10/12,1,R241,D242),0)</f>
        <v>869.3290561809179</v>
      </c>
      <c r="G242" s="33"/>
      <c r="H242" s="34"/>
      <c r="I242" s="77"/>
      <c r="J242" s="20">
        <f>IF(C242="",0,$Q$10)</f>
        <v>1000</v>
      </c>
      <c r="K242" s="19">
        <f t="shared" si="20"/>
        <v>0</v>
      </c>
      <c r="L242" s="32">
        <f t="shared" si="21"/>
        <v>2554.098598620139</v>
      </c>
      <c r="M242" s="33"/>
      <c r="N242" s="34"/>
      <c r="O242" s="32">
        <f t="shared" si="22"/>
        <v>163475.36112923213</v>
      </c>
      <c r="P242" s="33"/>
      <c r="Q242" s="34"/>
      <c r="R242" s="21">
        <f t="shared" si="23"/>
        <v>138.71328642572004</v>
      </c>
    </row>
    <row r="243" spans="2:18" ht="17.25" customHeight="1">
      <c r="B243" s="17">
        <f>ROWS($B$22:B243)</f>
        <v>222</v>
      </c>
      <c r="C243" s="18">
        <f t="shared" si="18"/>
        <v>48227</v>
      </c>
      <c r="D243" s="19">
        <f t="shared" si="19"/>
        <v>163475.36112923213</v>
      </c>
      <c r="E243" s="20">
        <f>_xlfn.IFERROR(-IPMT($E$10/12,1,R242,D243),0)</f>
        <v>681.1473380384672</v>
      </c>
      <c r="F243" s="32">
        <f>_xlfn.IFERROR(-PPMT($E$10/12,1,R242,D243),0)</f>
        <v>872.9512605816717</v>
      </c>
      <c r="G243" s="33"/>
      <c r="H243" s="34"/>
      <c r="I243" s="77"/>
      <c r="J243" s="20">
        <f>IF(C243="",0,$Q$10)</f>
        <v>1000</v>
      </c>
      <c r="K243" s="19">
        <f t="shared" si="20"/>
        <v>0</v>
      </c>
      <c r="L243" s="32">
        <f t="shared" si="21"/>
        <v>2554.098598620139</v>
      </c>
      <c r="M243" s="33"/>
      <c r="N243" s="34"/>
      <c r="O243" s="32">
        <f t="shared" si="22"/>
        <v>162602.40986865046</v>
      </c>
      <c r="P243" s="33"/>
      <c r="Q243" s="34"/>
      <c r="R243" s="21">
        <f t="shared" si="23"/>
        <v>137.71328642572004</v>
      </c>
    </row>
    <row r="244" spans="2:18" ht="17.25" customHeight="1">
      <c r="B244" s="17">
        <f>ROWS($B$22:B244)</f>
        <v>223</v>
      </c>
      <c r="C244" s="18">
        <f t="shared" si="18"/>
        <v>48258</v>
      </c>
      <c r="D244" s="19">
        <f t="shared" si="19"/>
        <v>162602.40986865046</v>
      </c>
      <c r="E244" s="20">
        <f>_xlfn.IFERROR(-IPMT($E$10/12,1,R243,D244),0)</f>
        <v>677.5100411193769</v>
      </c>
      <c r="F244" s="32">
        <f>_xlfn.IFERROR(-PPMT($E$10/12,1,R243,D244),0)</f>
        <v>876.5885575007619</v>
      </c>
      <c r="G244" s="33"/>
      <c r="H244" s="34"/>
      <c r="I244" s="77"/>
      <c r="J244" s="20">
        <f>IF(C244="",0,$Q$10)</f>
        <v>1000</v>
      </c>
      <c r="K244" s="19">
        <f t="shared" si="20"/>
        <v>0</v>
      </c>
      <c r="L244" s="32">
        <f t="shared" si="21"/>
        <v>2554.0985986201385</v>
      </c>
      <c r="M244" s="33"/>
      <c r="N244" s="34"/>
      <c r="O244" s="32">
        <f t="shared" si="22"/>
        <v>161725.8213111497</v>
      </c>
      <c r="P244" s="33"/>
      <c r="Q244" s="34"/>
      <c r="R244" s="21">
        <f t="shared" si="23"/>
        <v>136.71328642572</v>
      </c>
    </row>
    <row r="245" spans="2:18" ht="17.25" customHeight="1">
      <c r="B245" s="17">
        <f>ROWS($B$22:B245)</f>
        <v>224</v>
      </c>
      <c r="C245" s="18">
        <f t="shared" si="18"/>
        <v>48287</v>
      </c>
      <c r="D245" s="19">
        <f t="shared" si="19"/>
        <v>161725.8213111497</v>
      </c>
      <c r="E245" s="20">
        <f>_xlfn.IFERROR(-IPMT($E$10/12,1,R244,D245),0)</f>
        <v>673.857588796457</v>
      </c>
      <c r="F245" s="32">
        <f>_xlfn.IFERROR(-PPMT($E$10/12,1,R244,D245),0)</f>
        <v>880.241009823682</v>
      </c>
      <c r="G245" s="33"/>
      <c r="H245" s="34"/>
      <c r="I245" s="77"/>
      <c r="J245" s="20">
        <f>IF(C245="",0,$Q$10)</f>
        <v>1000</v>
      </c>
      <c r="K245" s="19">
        <f t="shared" si="20"/>
        <v>0</v>
      </c>
      <c r="L245" s="32">
        <f t="shared" si="21"/>
        <v>2554.098598620139</v>
      </c>
      <c r="M245" s="33"/>
      <c r="N245" s="34"/>
      <c r="O245" s="32">
        <f t="shared" si="22"/>
        <v>160845.580301326</v>
      </c>
      <c r="P245" s="33"/>
      <c r="Q245" s="34"/>
      <c r="R245" s="21">
        <f t="shared" si="23"/>
        <v>135.71328642572004</v>
      </c>
    </row>
    <row r="246" spans="2:18" ht="17.25" customHeight="1">
      <c r="B246" s="17">
        <f>ROWS($B$22:B246)</f>
        <v>225</v>
      </c>
      <c r="C246" s="18">
        <f t="shared" si="18"/>
        <v>48318</v>
      </c>
      <c r="D246" s="19">
        <f t="shared" si="19"/>
        <v>160845.580301326</v>
      </c>
      <c r="E246" s="20">
        <f>_xlfn.IFERROR(-IPMT($E$10/12,1,R245,D246),0)</f>
        <v>670.1899179221916</v>
      </c>
      <c r="F246" s="32">
        <f>_xlfn.IFERROR(-PPMT($E$10/12,1,R245,D246),0)</f>
        <v>883.9086806979469</v>
      </c>
      <c r="G246" s="33"/>
      <c r="H246" s="34"/>
      <c r="I246" s="77"/>
      <c r="J246" s="20">
        <f>IF(C246="",0,$Q$10)</f>
        <v>1000</v>
      </c>
      <c r="K246" s="19">
        <f t="shared" si="20"/>
        <v>0</v>
      </c>
      <c r="L246" s="32">
        <f t="shared" si="21"/>
        <v>2554.0985986201385</v>
      </c>
      <c r="M246" s="33"/>
      <c r="N246" s="34"/>
      <c r="O246" s="32">
        <f t="shared" si="22"/>
        <v>159961.67162062804</v>
      </c>
      <c r="P246" s="33"/>
      <c r="Q246" s="34"/>
      <c r="R246" s="21">
        <f t="shared" si="23"/>
        <v>134.71328642572</v>
      </c>
    </row>
    <row r="247" spans="2:18" ht="17.25" customHeight="1">
      <c r="B247" s="17">
        <f>ROWS($B$22:B247)</f>
        <v>226</v>
      </c>
      <c r="C247" s="18">
        <f t="shared" si="18"/>
        <v>48348</v>
      </c>
      <c r="D247" s="19">
        <f t="shared" si="19"/>
        <v>159961.67162062804</v>
      </c>
      <c r="E247" s="20">
        <f>_xlfn.IFERROR(-IPMT($E$10/12,1,R246,D247),0)</f>
        <v>666.5069650859501</v>
      </c>
      <c r="F247" s="32">
        <f>_xlfn.IFERROR(-PPMT($E$10/12,1,R246,D247),0)</f>
        <v>887.5916335341886</v>
      </c>
      <c r="G247" s="33"/>
      <c r="H247" s="34"/>
      <c r="I247" s="77"/>
      <c r="J247" s="20">
        <f>IF(C247="",0,$Q$10)</f>
        <v>1000</v>
      </c>
      <c r="K247" s="19">
        <f t="shared" si="20"/>
        <v>0</v>
      </c>
      <c r="L247" s="32">
        <f t="shared" si="21"/>
        <v>2554.0985986201385</v>
      </c>
      <c r="M247" s="33"/>
      <c r="N247" s="34"/>
      <c r="O247" s="32">
        <f t="shared" si="22"/>
        <v>159074.07998709386</v>
      </c>
      <c r="P247" s="33"/>
      <c r="Q247" s="34"/>
      <c r="R247" s="21">
        <f t="shared" si="23"/>
        <v>133.71328642572</v>
      </c>
    </row>
    <row r="248" spans="2:18" ht="17.25" customHeight="1">
      <c r="B248" s="17">
        <f>ROWS($B$22:B248)</f>
        <v>227</v>
      </c>
      <c r="C248" s="18">
        <f t="shared" si="18"/>
        <v>48379</v>
      </c>
      <c r="D248" s="19">
        <f t="shared" si="19"/>
        <v>159074.07998709386</v>
      </c>
      <c r="E248" s="20">
        <f>_xlfn.IFERROR(-IPMT($E$10/12,1,R247,D248),0)</f>
        <v>662.8086666128911</v>
      </c>
      <c r="F248" s="32">
        <f>_xlfn.IFERROR(-PPMT($E$10/12,1,R247,D248),0)</f>
        <v>891.2899320072479</v>
      </c>
      <c r="G248" s="33"/>
      <c r="H248" s="34"/>
      <c r="I248" s="77"/>
      <c r="J248" s="20">
        <f>IF(C248="",0,$Q$10)</f>
        <v>1000</v>
      </c>
      <c r="K248" s="19">
        <f t="shared" si="20"/>
        <v>0</v>
      </c>
      <c r="L248" s="32">
        <f t="shared" si="21"/>
        <v>2554.098598620139</v>
      </c>
      <c r="M248" s="33"/>
      <c r="N248" s="34"/>
      <c r="O248" s="32">
        <f t="shared" si="22"/>
        <v>158182.7900550866</v>
      </c>
      <c r="P248" s="33"/>
      <c r="Q248" s="34"/>
      <c r="R248" s="21">
        <f t="shared" si="23"/>
        <v>132.71328642572</v>
      </c>
    </row>
    <row r="249" spans="2:18" ht="17.25" customHeight="1">
      <c r="B249" s="17">
        <f>ROWS($B$22:B249)</f>
        <v>228</v>
      </c>
      <c r="C249" s="18">
        <f t="shared" si="18"/>
        <v>48409</v>
      </c>
      <c r="D249" s="19">
        <f t="shared" si="19"/>
        <v>158182.7900550866</v>
      </c>
      <c r="E249" s="20">
        <f>_xlfn.IFERROR(-IPMT($E$10/12,1,R248,D249),0)</f>
        <v>659.0949585628608</v>
      </c>
      <c r="F249" s="32">
        <f>_xlfn.IFERROR(-PPMT($E$10/12,1,R248,D249),0)</f>
        <v>895.003640057278</v>
      </c>
      <c r="G249" s="33"/>
      <c r="H249" s="34"/>
      <c r="I249" s="77"/>
      <c r="J249" s="20">
        <f>IF(C249="",0,$Q$10)</f>
        <v>1000</v>
      </c>
      <c r="K249" s="19">
        <f t="shared" si="20"/>
        <v>0</v>
      </c>
      <c r="L249" s="32">
        <f t="shared" si="21"/>
        <v>2554.0985986201385</v>
      </c>
      <c r="M249" s="33"/>
      <c r="N249" s="34"/>
      <c r="O249" s="32">
        <f t="shared" si="22"/>
        <v>157287.78641502932</v>
      </c>
      <c r="P249" s="33"/>
      <c r="Q249" s="34"/>
      <c r="R249" s="21">
        <f t="shared" si="23"/>
        <v>131.71328642572</v>
      </c>
    </row>
    <row r="250" spans="2:18" ht="17.25" customHeight="1">
      <c r="B250" s="17">
        <f>ROWS($B$22:B250)</f>
        <v>229</v>
      </c>
      <c r="C250" s="18">
        <f t="shared" si="18"/>
        <v>48440</v>
      </c>
      <c r="D250" s="19">
        <f t="shared" si="19"/>
        <v>157287.78641502932</v>
      </c>
      <c r="E250" s="20">
        <f>_xlfn.IFERROR(-IPMT($E$10/12,1,R249,D250),0)</f>
        <v>655.3657767292888</v>
      </c>
      <c r="F250" s="32">
        <f>_xlfn.IFERROR(-PPMT($E$10/12,1,R249,D250),0)</f>
        <v>898.7328218908499</v>
      </c>
      <c r="G250" s="33"/>
      <c r="H250" s="34"/>
      <c r="I250" s="77"/>
      <c r="J250" s="20">
        <f>IF(C250="",0,$Q$10)</f>
        <v>1000</v>
      </c>
      <c r="K250" s="19">
        <f t="shared" si="20"/>
        <v>0</v>
      </c>
      <c r="L250" s="32">
        <f t="shared" si="21"/>
        <v>2554.0985986201385</v>
      </c>
      <c r="M250" s="33"/>
      <c r="N250" s="34"/>
      <c r="O250" s="32">
        <f t="shared" si="22"/>
        <v>156389.05359313847</v>
      </c>
      <c r="P250" s="33"/>
      <c r="Q250" s="34"/>
      <c r="R250" s="21">
        <f t="shared" si="23"/>
        <v>130.71328642571999</v>
      </c>
    </row>
    <row r="251" spans="2:18" ht="17.25" customHeight="1">
      <c r="B251" s="17">
        <f>ROWS($B$22:B251)</f>
        <v>230</v>
      </c>
      <c r="C251" s="18">
        <f t="shared" si="18"/>
        <v>48471</v>
      </c>
      <c r="D251" s="19">
        <f t="shared" si="19"/>
        <v>156389.05359313847</v>
      </c>
      <c r="E251" s="20">
        <f>_xlfn.IFERROR(-IPMT($E$10/12,1,R250,D251),0)</f>
        <v>651.6210566380769</v>
      </c>
      <c r="F251" s="32">
        <f>_xlfn.IFERROR(-PPMT($E$10/12,1,R250,D251),0)</f>
        <v>902.477541982062</v>
      </c>
      <c r="G251" s="33"/>
      <c r="H251" s="34"/>
      <c r="I251" s="77"/>
      <c r="J251" s="20">
        <f>IF(C251="",0,$Q$10)</f>
        <v>1000</v>
      </c>
      <c r="K251" s="19">
        <f t="shared" si="20"/>
        <v>0</v>
      </c>
      <c r="L251" s="32">
        <f t="shared" si="21"/>
        <v>2554.098598620139</v>
      </c>
      <c r="M251" s="33"/>
      <c r="N251" s="34"/>
      <c r="O251" s="32">
        <f t="shared" si="22"/>
        <v>155486.57605115641</v>
      </c>
      <c r="P251" s="33"/>
      <c r="Q251" s="34"/>
      <c r="R251" s="21">
        <f t="shared" si="23"/>
        <v>129.71328642572004</v>
      </c>
    </row>
    <row r="252" spans="2:18" ht="17.25" customHeight="1">
      <c r="B252" s="17">
        <f>ROWS($B$22:B252)</f>
        <v>231</v>
      </c>
      <c r="C252" s="18">
        <f t="shared" si="18"/>
        <v>48501</v>
      </c>
      <c r="D252" s="19">
        <f t="shared" si="19"/>
        <v>155486.57605115641</v>
      </c>
      <c r="E252" s="20">
        <f>_xlfn.IFERROR(-IPMT($E$10/12,1,R251,D252),0)</f>
        <v>647.8607335464851</v>
      </c>
      <c r="F252" s="32">
        <f>_xlfn.IFERROR(-PPMT($E$10/12,1,R251,D252),0)</f>
        <v>906.2378650736533</v>
      </c>
      <c r="G252" s="33"/>
      <c r="H252" s="34"/>
      <c r="I252" s="77"/>
      <c r="J252" s="20">
        <f>IF(C252="",0,$Q$10)</f>
        <v>1000</v>
      </c>
      <c r="K252" s="19">
        <f t="shared" si="20"/>
        <v>0</v>
      </c>
      <c r="L252" s="32">
        <f t="shared" si="21"/>
        <v>2554.0985986201385</v>
      </c>
      <c r="M252" s="33"/>
      <c r="N252" s="34"/>
      <c r="O252" s="32">
        <f t="shared" si="22"/>
        <v>154580.33818608275</v>
      </c>
      <c r="P252" s="33"/>
      <c r="Q252" s="34"/>
      <c r="R252" s="21">
        <f t="shared" si="23"/>
        <v>128.71328642572</v>
      </c>
    </row>
    <row r="253" spans="2:18" ht="17.25" customHeight="1">
      <c r="B253" s="17">
        <f>ROWS($B$22:B253)</f>
        <v>232</v>
      </c>
      <c r="C253" s="18">
        <f t="shared" si="18"/>
        <v>48532</v>
      </c>
      <c r="D253" s="19">
        <f t="shared" si="19"/>
        <v>154580.33818608275</v>
      </c>
      <c r="E253" s="20">
        <f>_xlfn.IFERROR(-IPMT($E$10/12,1,R252,D253),0)</f>
        <v>644.0847424420115</v>
      </c>
      <c r="F253" s="32">
        <f>_xlfn.IFERROR(-PPMT($E$10/12,1,R252,D253),0)</f>
        <v>910.0138561781274</v>
      </c>
      <c r="G253" s="33"/>
      <c r="H253" s="34"/>
      <c r="I253" s="77"/>
      <c r="J253" s="20">
        <f>IF(C253="",0,$Q$10)</f>
        <v>1000</v>
      </c>
      <c r="K253" s="19">
        <f t="shared" si="20"/>
        <v>0</v>
      </c>
      <c r="L253" s="32">
        <f t="shared" si="21"/>
        <v>2554.098598620139</v>
      </c>
      <c r="M253" s="33"/>
      <c r="N253" s="34"/>
      <c r="O253" s="32">
        <f t="shared" si="22"/>
        <v>153670.32432990463</v>
      </c>
      <c r="P253" s="33"/>
      <c r="Q253" s="34"/>
      <c r="R253" s="21">
        <f t="shared" si="23"/>
        <v>127.71328642572003</v>
      </c>
    </row>
    <row r="254" spans="2:18" ht="17.25" customHeight="1">
      <c r="B254" s="17">
        <f>ROWS($B$22:B254)</f>
        <v>233</v>
      </c>
      <c r="C254" s="18">
        <f t="shared" si="18"/>
        <v>48562</v>
      </c>
      <c r="D254" s="19">
        <f t="shared" si="19"/>
        <v>153670.32432990463</v>
      </c>
      <c r="E254" s="20">
        <f>_xlfn.IFERROR(-IPMT($E$10/12,1,R253,D254),0)</f>
        <v>640.2930180412693</v>
      </c>
      <c r="F254" s="32">
        <f>_xlfn.IFERROR(-PPMT($E$10/12,1,R253,D254),0)</f>
        <v>913.8055805788695</v>
      </c>
      <c r="G254" s="33"/>
      <c r="H254" s="34"/>
      <c r="I254" s="77"/>
      <c r="J254" s="20">
        <f>IF(C254="",0,$Q$10)</f>
        <v>1000</v>
      </c>
      <c r="K254" s="19">
        <f t="shared" si="20"/>
        <v>0</v>
      </c>
      <c r="L254" s="32">
        <f t="shared" si="21"/>
        <v>2554.0985986201385</v>
      </c>
      <c r="M254" s="33"/>
      <c r="N254" s="34"/>
      <c r="O254" s="32">
        <f t="shared" si="22"/>
        <v>152756.51874932577</v>
      </c>
      <c r="P254" s="33"/>
      <c r="Q254" s="34"/>
      <c r="R254" s="21">
        <f t="shared" si="23"/>
        <v>126.71328642572003</v>
      </c>
    </row>
    <row r="255" spans="2:18" ht="17.25" customHeight="1">
      <c r="B255" s="17">
        <f>ROWS($B$22:B255)</f>
        <v>234</v>
      </c>
      <c r="C255" s="18">
        <f t="shared" si="18"/>
        <v>48593</v>
      </c>
      <c r="D255" s="19">
        <f t="shared" si="19"/>
        <v>152756.51874932577</v>
      </c>
      <c r="E255" s="20">
        <f>_xlfn.IFERROR(-IPMT($E$10/12,1,R254,D255),0)</f>
        <v>636.4854947888574</v>
      </c>
      <c r="F255" s="32">
        <f>_xlfn.IFERROR(-PPMT($E$10/12,1,R254,D255),0)</f>
        <v>917.6131038312813</v>
      </c>
      <c r="G255" s="33"/>
      <c r="H255" s="34"/>
      <c r="I255" s="77"/>
      <c r="J255" s="20">
        <f>IF(C255="",0,$Q$10)</f>
        <v>1000</v>
      </c>
      <c r="K255" s="19">
        <f t="shared" si="20"/>
        <v>0</v>
      </c>
      <c r="L255" s="32">
        <f t="shared" si="21"/>
        <v>2554.0985986201385</v>
      </c>
      <c r="M255" s="33"/>
      <c r="N255" s="34"/>
      <c r="O255" s="32">
        <f t="shared" si="22"/>
        <v>151838.9056454945</v>
      </c>
      <c r="P255" s="33"/>
      <c r="Q255" s="34"/>
      <c r="R255" s="21">
        <f t="shared" si="23"/>
        <v>125.71328642572003</v>
      </c>
    </row>
    <row r="256" spans="2:18" ht="17.25" customHeight="1">
      <c r="B256" s="17">
        <f>ROWS($B$22:B256)</f>
        <v>235</v>
      </c>
      <c r="C256" s="18">
        <f t="shared" si="18"/>
        <v>48624</v>
      </c>
      <c r="D256" s="19">
        <f t="shared" si="19"/>
        <v>151838.9056454945</v>
      </c>
      <c r="E256" s="20">
        <f>_xlfn.IFERROR(-IPMT($E$10/12,1,R255,D256),0)</f>
        <v>632.6621068562271</v>
      </c>
      <c r="F256" s="32">
        <f>_xlfn.IFERROR(-PPMT($E$10/12,1,R255,D256),0)</f>
        <v>921.4364917639115</v>
      </c>
      <c r="G256" s="33"/>
      <c r="H256" s="34"/>
      <c r="I256" s="77"/>
      <c r="J256" s="20">
        <f>IF(C256="",0,$Q$10)</f>
        <v>1000</v>
      </c>
      <c r="K256" s="19">
        <f t="shared" si="20"/>
        <v>0</v>
      </c>
      <c r="L256" s="32">
        <f t="shared" si="21"/>
        <v>2554.0985986201385</v>
      </c>
      <c r="M256" s="33"/>
      <c r="N256" s="34"/>
      <c r="O256" s="32">
        <f t="shared" si="22"/>
        <v>150917.46915373058</v>
      </c>
      <c r="P256" s="33"/>
      <c r="Q256" s="34"/>
      <c r="R256" s="21">
        <f t="shared" si="23"/>
        <v>124.71328642572003</v>
      </c>
    </row>
    <row r="257" spans="2:18" ht="17.25" customHeight="1">
      <c r="B257" s="17">
        <f>ROWS($B$22:B257)</f>
        <v>236</v>
      </c>
      <c r="C257" s="18">
        <f t="shared" si="18"/>
        <v>48652</v>
      </c>
      <c r="D257" s="19">
        <f t="shared" si="19"/>
        <v>150917.46915373058</v>
      </c>
      <c r="E257" s="20">
        <f>_xlfn.IFERROR(-IPMT($E$10/12,1,R256,D257),0)</f>
        <v>628.822788140544</v>
      </c>
      <c r="F257" s="32">
        <f>_xlfn.IFERROR(-PPMT($E$10/12,1,R256,D257),0)</f>
        <v>925.2758104795945</v>
      </c>
      <c r="G257" s="33"/>
      <c r="H257" s="34"/>
      <c r="I257" s="77"/>
      <c r="J257" s="20">
        <f>IF(C257="",0,$Q$10)</f>
        <v>1000</v>
      </c>
      <c r="K257" s="19">
        <f t="shared" si="20"/>
        <v>0</v>
      </c>
      <c r="L257" s="32">
        <f t="shared" si="21"/>
        <v>2554.0985986201385</v>
      </c>
      <c r="M257" s="33"/>
      <c r="N257" s="34"/>
      <c r="O257" s="32">
        <f t="shared" si="22"/>
        <v>149992.19334325098</v>
      </c>
      <c r="P257" s="33"/>
      <c r="Q257" s="34"/>
      <c r="R257" s="21">
        <f t="shared" si="23"/>
        <v>123.71328642572003</v>
      </c>
    </row>
    <row r="258" spans="2:18" ht="17.25" customHeight="1">
      <c r="B258" s="17">
        <f>ROWS($B$22:B258)</f>
        <v>237</v>
      </c>
      <c r="C258" s="18">
        <f t="shared" si="18"/>
        <v>48683</v>
      </c>
      <c r="D258" s="19">
        <f t="shared" si="19"/>
        <v>149992.19334325098</v>
      </c>
      <c r="E258" s="20">
        <f>_xlfn.IFERROR(-IPMT($E$10/12,1,R257,D258),0)</f>
        <v>624.9674722635458</v>
      </c>
      <c r="F258" s="32">
        <f>_xlfn.IFERROR(-PPMT($E$10/12,1,R257,D258),0)</f>
        <v>929.1311263565927</v>
      </c>
      <c r="G258" s="33"/>
      <c r="H258" s="34"/>
      <c r="I258" s="77"/>
      <c r="J258" s="20">
        <f>IF(C258="",0,$Q$10)</f>
        <v>1000</v>
      </c>
      <c r="K258" s="19">
        <f t="shared" si="20"/>
        <v>0</v>
      </c>
      <c r="L258" s="32">
        <f t="shared" si="21"/>
        <v>2554.0985986201385</v>
      </c>
      <c r="M258" s="33"/>
      <c r="N258" s="34"/>
      <c r="O258" s="32">
        <f t="shared" si="22"/>
        <v>149063.06221689438</v>
      </c>
      <c r="P258" s="33"/>
      <c r="Q258" s="34"/>
      <c r="R258" s="21">
        <f t="shared" si="23"/>
        <v>122.71328642572</v>
      </c>
    </row>
    <row r="259" spans="2:18" ht="17.25" customHeight="1">
      <c r="B259" s="17">
        <f>ROWS($B$22:B259)</f>
        <v>238</v>
      </c>
      <c r="C259" s="18">
        <f t="shared" si="18"/>
        <v>48713</v>
      </c>
      <c r="D259" s="19">
        <f t="shared" si="19"/>
        <v>149063.06221689438</v>
      </c>
      <c r="E259" s="20">
        <f>_xlfn.IFERROR(-IPMT($E$10/12,1,R258,D259),0)</f>
        <v>621.0960925703932</v>
      </c>
      <c r="F259" s="32">
        <f>_xlfn.IFERROR(-PPMT($E$10/12,1,R258,D259),0)</f>
        <v>933.0025060497459</v>
      </c>
      <c r="G259" s="33"/>
      <c r="H259" s="34"/>
      <c r="I259" s="77"/>
      <c r="J259" s="20">
        <f>IF(C259="",0,$Q$10)</f>
        <v>1000</v>
      </c>
      <c r="K259" s="19">
        <f t="shared" si="20"/>
        <v>0</v>
      </c>
      <c r="L259" s="32">
        <f t="shared" si="21"/>
        <v>2554.098598620139</v>
      </c>
      <c r="M259" s="33"/>
      <c r="N259" s="34"/>
      <c r="O259" s="32">
        <f t="shared" si="22"/>
        <v>148130.05971084462</v>
      </c>
      <c r="P259" s="33"/>
      <c r="Q259" s="34"/>
      <c r="R259" s="21">
        <f t="shared" si="23"/>
        <v>121.71328642572003</v>
      </c>
    </row>
    <row r="260" spans="2:18" ht="17.25" customHeight="1">
      <c r="B260" s="17">
        <f>ROWS($B$22:B260)</f>
        <v>239</v>
      </c>
      <c r="C260" s="18">
        <f t="shared" si="18"/>
        <v>48744</v>
      </c>
      <c r="D260" s="19">
        <f t="shared" si="19"/>
        <v>148130.05971084462</v>
      </c>
      <c r="E260" s="20">
        <f>_xlfn.IFERROR(-IPMT($E$10/12,1,R259,D260),0)</f>
        <v>617.2085821285193</v>
      </c>
      <c r="F260" s="32">
        <f>_xlfn.IFERROR(-PPMT($E$10/12,1,R259,D260),0)</f>
        <v>936.8900164916193</v>
      </c>
      <c r="G260" s="33"/>
      <c r="H260" s="34"/>
      <c r="I260" s="77"/>
      <c r="J260" s="20">
        <f>IF(C260="",0,$Q$10)</f>
        <v>1000</v>
      </c>
      <c r="K260" s="19">
        <f t="shared" si="20"/>
        <v>0</v>
      </c>
      <c r="L260" s="32">
        <f t="shared" si="21"/>
        <v>2554.0985986201385</v>
      </c>
      <c r="M260" s="33"/>
      <c r="N260" s="34"/>
      <c r="O260" s="32">
        <f t="shared" si="22"/>
        <v>147193.169694353</v>
      </c>
      <c r="P260" s="33"/>
      <c r="Q260" s="34"/>
      <c r="R260" s="21">
        <f t="shared" si="23"/>
        <v>120.71328642572001</v>
      </c>
    </row>
    <row r="261" spans="2:18" ht="17.25" customHeight="1">
      <c r="B261" s="17">
        <f>ROWS($B$22:B261)</f>
        <v>240</v>
      </c>
      <c r="C261" s="18">
        <f t="shared" si="18"/>
        <v>48774</v>
      </c>
      <c r="D261" s="19">
        <f t="shared" si="19"/>
        <v>147193.169694353</v>
      </c>
      <c r="E261" s="20">
        <f>_xlfn.IFERROR(-IPMT($E$10/12,1,R260,D261),0)</f>
        <v>613.3048737264709</v>
      </c>
      <c r="F261" s="32">
        <f>_xlfn.IFERROR(-PPMT($E$10/12,1,R260,D261),0)</f>
        <v>940.7937248936678</v>
      </c>
      <c r="G261" s="33"/>
      <c r="H261" s="34"/>
      <c r="I261" s="77"/>
      <c r="J261" s="20">
        <f>IF(C261="",0,$Q$10)</f>
        <v>1000</v>
      </c>
      <c r="K261" s="19">
        <f t="shared" si="20"/>
        <v>0</v>
      </c>
      <c r="L261" s="32">
        <f t="shared" si="21"/>
        <v>2554.0985986201385</v>
      </c>
      <c r="M261" s="33"/>
      <c r="N261" s="34"/>
      <c r="O261" s="32">
        <f t="shared" si="22"/>
        <v>146252.37596945933</v>
      </c>
      <c r="P261" s="33"/>
      <c r="Q261" s="34"/>
      <c r="R261" s="21">
        <f t="shared" si="23"/>
        <v>119.71328642572</v>
      </c>
    </row>
    <row r="262" spans="2:18" ht="17.25" customHeight="1">
      <c r="B262" s="17">
        <f>ROWS($B$22:B262)</f>
        <v>241</v>
      </c>
      <c r="C262" s="18">
        <f t="shared" si="18"/>
        <v>48805</v>
      </c>
      <c r="D262" s="19">
        <f t="shared" si="19"/>
        <v>146252.37596945933</v>
      </c>
      <c r="E262" s="20">
        <f>_xlfn.IFERROR(-IPMT($E$10/12,1,R261,D262),0)</f>
        <v>609.3848998727472</v>
      </c>
      <c r="F262" s="32">
        <f>_xlfn.IFERROR(-PPMT($E$10/12,1,R261,D262),0)</f>
        <v>944.7136987473914</v>
      </c>
      <c r="G262" s="33"/>
      <c r="H262" s="34"/>
      <c r="I262" s="77"/>
      <c r="J262" s="20">
        <f>IF(C262="",0,$Q$10)</f>
        <v>1000</v>
      </c>
      <c r="K262" s="19">
        <f t="shared" si="20"/>
        <v>0</v>
      </c>
      <c r="L262" s="32">
        <f t="shared" si="21"/>
        <v>2554.0985986201385</v>
      </c>
      <c r="M262" s="33"/>
      <c r="N262" s="34"/>
      <c r="O262" s="32">
        <f t="shared" si="22"/>
        <v>145307.66227071194</v>
      </c>
      <c r="P262" s="33"/>
      <c r="Q262" s="34"/>
      <c r="R262" s="21">
        <f t="shared" si="23"/>
        <v>118.71328642572001</v>
      </c>
    </row>
    <row r="263" spans="2:18" ht="17.25" customHeight="1">
      <c r="B263" s="17">
        <f>ROWS($B$22:B263)</f>
        <v>242</v>
      </c>
      <c r="C263" s="18">
        <f t="shared" si="18"/>
        <v>48836</v>
      </c>
      <c r="D263" s="19">
        <f t="shared" si="19"/>
        <v>145307.66227071194</v>
      </c>
      <c r="E263" s="20">
        <f>_xlfn.IFERROR(-IPMT($E$10/12,1,R262,D263),0)</f>
        <v>605.4485927946331</v>
      </c>
      <c r="F263" s="32">
        <f>_xlfn.IFERROR(-PPMT($E$10/12,1,R262,D263),0)</f>
        <v>948.6500058255056</v>
      </c>
      <c r="G263" s="33"/>
      <c r="H263" s="34"/>
      <c r="I263" s="77"/>
      <c r="J263" s="20">
        <f>IF(C263="",0,$Q$10)</f>
        <v>1000</v>
      </c>
      <c r="K263" s="19">
        <f t="shared" si="20"/>
        <v>0</v>
      </c>
      <c r="L263" s="32">
        <f t="shared" si="21"/>
        <v>2554.0985986201385</v>
      </c>
      <c r="M263" s="33"/>
      <c r="N263" s="34"/>
      <c r="O263" s="32">
        <f t="shared" si="22"/>
        <v>144359.01226488643</v>
      </c>
      <c r="P263" s="33"/>
      <c r="Q263" s="34"/>
      <c r="R263" s="21">
        <f t="shared" si="23"/>
        <v>117.71328642572001</v>
      </c>
    </row>
    <row r="264" spans="2:18" ht="17.25" customHeight="1">
      <c r="B264" s="17">
        <f>ROWS($B$22:B264)</f>
        <v>243</v>
      </c>
      <c r="C264" s="18">
        <f t="shared" si="18"/>
        <v>48866</v>
      </c>
      <c r="D264" s="19">
        <f t="shared" si="19"/>
        <v>144359.01226488643</v>
      </c>
      <c r="E264" s="20">
        <f>_xlfn.IFERROR(-IPMT($E$10/12,1,R263,D264),0)</f>
        <v>601.4958844370268</v>
      </c>
      <c r="F264" s="32">
        <f>_xlfn.IFERROR(-PPMT($E$10/12,1,R263,D264),0)</f>
        <v>952.6027141831116</v>
      </c>
      <c r="G264" s="33"/>
      <c r="H264" s="34"/>
      <c r="I264" s="77"/>
      <c r="J264" s="20">
        <f>IF(C264="",0,$Q$10)</f>
        <v>1000</v>
      </c>
      <c r="K264" s="19">
        <f t="shared" si="20"/>
        <v>0</v>
      </c>
      <c r="L264" s="32">
        <f t="shared" si="21"/>
        <v>2554.0985986201385</v>
      </c>
      <c r="M264" s="33"/>
      <c r="N264" s="34"/>
      <c r="O264" s="32">
        <f t="shared" si="22"/>
        <v>143406.40955070333</v>
      </c>
      <c r="P264" s="33"/>
      <c r="Q264" s="34"/>
      <c r="R264" s="21">
        <f t="shared" si="23"/>
        <v>116.71328642572001</v>
      </c>
    </row>
    <row r="265" spans="2:18" ht="17.25" customHeight="1">
      <c r="B265" s="17">
        <f>ROWS($B$22:B265)</f>
        <v>244</v>
      </c>
      <c r="C265" s="18">
        <f t="shared" si="18"/>
        <v>48897</v>
      </c>
      <c r="D265" s="19">
        <f t="shared" si="19"/>
        <v>143406.40955070333</v>
      </c>
      <c r="E265" s="20">
        <f>_xlfn.IFERROR(-IPMT($E$10/12,1,R264,D265),0)</f>
        <v>597.5267064612639</v>
      </c>
      <c r="F265" s="32">
        <f>_xlfn.IFERROR(-PPMT($E$10/12,1,R264,D265),0)</f>
        <v>956.5718921588747</v>
      </c>
      <c r="G265" s="33"/>
      <c r="H265" s="34"/>
      <c r="I265" s="77"/>
      <c r="J265" s="20">
        <f>IF(C265="",0,$Q$10)</f>
        <v>1000</v>
      </c>
      <c r="K265" s="19">
        <f t="shared" si="20"/>
        <v>0</v>
      </c>
      <c r="L265" s="32">
        <f t="shared" si="21"/>
        <v>2554.0985986201385</v>
      </c>
      <c r="M265" s="33"/>
      <c r="N265" s="34"/>
      <c r="O265" s="32">
        <f t="shared" si="22"/>
        <v>142449.83765854445</v>
      </c>
      <c r="P265" s="33"/>
      <c r="Q265" s="34"/>
      <c r="R265" s="21">
        <f t="shared" si="23"/>
        <v>115.71328642572</v>
      </c>
    </row>
    <row r="266" spans="2:18" ht="17.25" customHeight="1">
      <c r="B266" s="17">
        <f>ROWS($B$22:B266)</f>
        <v>245</v>
      </c>
      <c r="C266" s="18">
        <f t="shared" si="18"/>
        <v>48927</v>
      </c>
      <c r="D266" s="19">
        <f t="shared" si="19"/>
        <v>142449.83765854445</v>
      </c>
      <c r="E266" s="20">
        <f>_xlfn.IFERROR(-IPMT($E$10/12,1,R265,D266),0)</f>
        <v>593.5409902439352</v>
      </c>
      <c r="F266" s="32">
        <f>_xlfn.IFERROR(-PPMT($E$10/12,1,R265,D266),0)</f>
        <v>960.5576083762033</v>
      </c>
      <c r="G266" s="33"/>
      <c r="H266" s="34"/>
      <c r="I266" s="77"/>
      <c r="J266" s="20">
        <f>IF(C266="",0,$Q$10)</f>
        <v>1000</v>
      </c>
      <c r="K266" s="19">
        <f t="shared" si="20"/>
        <v>0</v>
      </c>
      <c r="L266" s="32">
        <f t="shared" si="21"/>
        <v>2554.0985986201385</v>
      </c>
      <c r="M266" s="33"/>
      <c r="N266" s="34"/>
      <c r="O266" s="32">
        <f t="shared" si="22"/>
        <v>141489.28005016825</v>
      </c>
      <c r="P266" s="33"/>
      <c r="Q266" s="34"/>
      <c r="R266" s="21">
        <f t="shared" si="23"/>
        <v>114.71328642572001</v>
      </c>
    </row>
    <row r="267" spans="2:18" ht="17.25" customHeight="1">
      <c r="B267" s="17">
        <f>ROWS($B$22:B267)</f>
        <v>246</v>
      </c>
      <c r="C267" s="18">
        <f t="shared" si="18"/>
        <v>48958</v>
      </c>
      <c r="D267" s="19">
        <f t="shared" si="19"/>
        <v>141489.28005016825</v>
      </c>
      <c r="E267" s="20">
        <f>_xlfn.IFERROR(-IPMT($E$10/12,1,R266,D267),0)</f>
        <v>589.538666875701</v>
      </c>
      <c r="F267" s="32">
        <f>_xlfn.IFERROR(-PPMT($E$10/12,1,R266,D267),0)</f>
        <v>964.5599317444376</v>
      </c>
      <c r="G267" s="33"/>
      <c r="H267" s="34"/>
      <c r="I267" s="77"/>
      <c r="J267" s="20">
        <f>IF(C267="",0,$Q$10)</f>
        <v>1000</v>
      </c>
      <c r="K267" s="19">
        <f t="shared" si="20"/>
        <v>0</v>
      </c>
      <c r="L267" s="32">
        <f t="shared" si="21"/>
        <v>2554.0985986201385</v>
      </c>
      <c r="M267" s="33"/>
      <c r="N267" s="34"/>
      <c r="O267" s="32">
        <f t="shared" si="22"/>
        <v>140524.7201184238</v>
      </c>
      <c r="P267" s="33"/>
      <c r="Q267" s="34"/>
      <c r="R267" s="21">
        <f t="shared" si="23"/>
        <v>113.71328642572001</v>
      </c>
    </row>
    <row r="268" spans="2:18" ht="17.25" customHeight="1">
      <c r="B268" s="17">
        <f>ROWS($B$22:B268)</f>
        <v>247</v>
      </c>
      <c r="C268" s="18">
        <f t="shared" si="18"/>
        <v>48989</v>
      </c>
      <c r="D268" s="19">
        <f t="shared" si="19"/>
        <v>140524.7201184238</v>
      </c>
      <c r="E268" s="20">
        <f>_xlfn.IFERROR(-IPMT($E$10/12,1,R267,D268),0)</f>
        <v>585.5196671600992</v>
      </c>
      <c r="F268" s="32">
        <f>_xlfn.IFERROR(-PPMT($E$10/12,1,R267,D268),0)</f>
        <v>968.5789314600393</v>
      </c>
      <c r="G268" s="33"/>
      <c r="H268" s="34"/>
      <c r="I268" s="77"/>
      <c r="J268" s="20">
        <f>IF(C268="",0,$Q$10)</f>
        <v>1000</v>
      </c>
      <c r="K268" s="19">
        <f t="shared" si="20"/>
        <v>0</v>
      </c>
      <c r="L268" s="32">
        <f t="shared" si="21"/>
        <v>2554.0985986201385</v>
      </c>
      <c r="M268" s="33"/>
      <c r="N268" s="34"/>
      <c r="O268" s="32">
        <f t="shared" si="22"/>
        <v>139556.14118696377</v>
      </c>
      <c r="P268" s="33"/>
      <c r="Q268" s="34"/>
      <c r="R268" s="21">
        <f t="shared" si="23"/>
        <v>112.71328642572</v>
      </c>
    </row>
    <row r="269" spans="2:18" ht="17.25" customHeight="1">
      <c r="B269" s="17">
        <f>ROWS($B$22:B269)</f>
        <v>248</v>
      </c>
      <c r="C269" s="18">
        <f t="shared" si="18"/>
        <v>49017</v>
      </c>
      <c r="D269" s="19">
        <f t="shared" si="19"/>
        <v>139556.14118696377</v>
      </c>
      <c r="E269" s="20">
        <f>_xlfn.IFERROR(-IPMT($E$10/12,1,R268,D269),0)</f>
        <v>581.483921612349</v>
      </c>
      <c r="F269" s="32">
        <f>_xlfn.IFERROR(-PPMT($E$10/12,1,R268,D269),0)</f>
        <v>972.6146770077897</v>
      </c>
      <c r="G269" s="33"/>
      <c r="H269" s="34"/>
      <c r="I269" s="77"/>
      <c r="J269" s="20">
        <f>IF(C269="",0,$Q$10)</f>
        <v>1000</v>
      </c>
      <c r="K269" s="19">
        <f t="shared" si="20"/>
        <v>0</v>
      </c>
      <c r="L269" s="32">
        <f t="shared" si="21"/>
        <v>2554.0985986201385</v>
      </c>
      <c r="M269" s="33"/>
      <c r="N269" s="34"/>
      <c r="O269" s="32">
        <f t="shared" si="22"/>
        <v>138583.526509956</v>
      </c>
      <c r="P269" s="33"/>
      <c r="Q269" s="34"/>
      <c r="R269" s="21">
        <f t="shared" si="23"/>
        <v>111.71328642572003</v>
      </c>
    </row>
    <row r="270" spans="2:18" ht="17.25" customHeight="1">
      <c r="B270" s="17">
        <f>ROWS($B$22:B270)</f>
        <v>249</v>
      </c>
      <c r="C270" s="18">
        <f t="shared" si="18"/>
        <v>49048</v>
      </c>
      <c r="D270" s="19">
        <f t="shared" si="19"/>
        <v>138583.526509956</v>
      </c>
      <c r="E270" s="20">
        <f>_xlfn.IFERROR(-IPMT($E$10/12,1,R269,D270),0)</f>
        <v>577.4313604581499</v>
      </c>
      <c r="F270" s="32">
        <f>_xlfn.IFERROR(-PPMT($E$10/12,1,R269,D270),0)</f>
        <v>976.6672381619886</v>
      </c>
      <c r="G270" s="33"/>
      <c r="H270" s="34"/>
      <c r="I270" s="77"/>
      <c r="J270" s="20">
        <f>IF(C270="",0,$Q$10)</f>
        <v>1000</v>
      </c>
      <c r="K270" s="19">
        <f t="shared" si="20"/>
        <v>0</v>
      </c>
      <c r="L270" s="32">
        <f t="shared" si="21"/>
        <v>2554.0985986201385</v>
      </c>
      <c r="M270" s="33"/>
      <c r="N270" s="34"/>
      <c r="O270" s="32">
        <f t="shared" si="22"/>
        <v>137606.859271794</v>
      </c>
      <c r="P270" s="33"/>
      <c r="Q270" s="34"/>
      <c r="R270" s="21">
        <f t="shared" si="23"/>
        <v>110.71328642572001</v>
      </c>
    </row>
    <row r="271" spans="2:18" ht="17.25" customHeight="1">
      <c r="B271" s="17">
        <f>ROWS($B$22:B271)</f>
        <v>250</v>
      </c>
      <c r="C271" s="18">
        <f t="shared" si="18"/>
        <v>49078</v>
      </c>
      <c r="D271" s="19">
        <f t="shared" si="19"/>
        <v>137606.859271794</v>
      </c>
      <c r="E271" s="20">
        <f>_xlfn.IFERROR(-IPMT($E$10/12,1,R270,D271),0)</f>
        <v>573.361913632475</v>
      </c>
      <c r="F271" s="32">
        <f>_xlfn.IFERROR(-PPMT($E$10/12,1,R270,D271),0)</f>
        <v>980.7366849876637</v>
      </c>
      <c r="G271" s="33"/>
      <c r="H271" s="34"/>
      <c r="I271" s="77"/>
      <c r="J271" s="20">
        <f>IF(C271="",0,$Q$10)</f>
        <v>1000</v>
      </c>
      <c r="K271" s="19">
        <f t="shared" si="20"/>
        <v>0</v>
      </c>
      <c r="L271" s="32">
        <f t="shared" si="21"/>
        <v>2554.0985986201385</v>
      </c>
      <c r="M271" s="33"/>
      <c r="N271" s="34"/>
      <c r="O271" s="32">
        <f t="shared" si="22"/>
        <v>136626.12258680633</v>
      </c>
      <c r="P271" s="33"/>
      <c r="Q271" s="34"/>
      <c r="R271" s="21">
        <f t="shared" si="23"/>
        <v>109.71328642572</v>
      </c>
    </row>
    <row r="272" spans="2:18" ht="17.25" customHeight="1">
      <c r="B272" s="17">
        <f>ROWS($B$22:B272)</f>
        <v>251</v>
      </c>
      <c r="C272" s="18">
        <f t="shared" si="18"/>
        <v>49109</v>
      </c>
      <c r="D272" s="19">
        <f t="shared" si="19"/>
        <v>136626.12258680633</v>
      </c>
      <c r="E272" s="20">
        <f>_xlfn.IFERROR(-IPMT($E$10/12,1,R271,D272),0)</f>
        <v>569.2755107783597</v>
      </c>
      <c r="F272" s="32">
        <f>_xlfn.IFERROR(-PPMT($E$10/12,1,R271,D272),0)</f>
        <v>984.823087841779</v>
      </c>
      <c r="G272" s="33"/>
      <c r="H272" s="34"/>
      <c r="I272" s="77"/>
      <c r="J272" s="20">
        <f>IF(C272="",0,$Q$10)</f>
        <v>1000</v>
      </c>
      <c r="K272" s="19">
        <f t="shared" si="20"/>
        <v>0</v>
      </c>
      <c r="L272" s="32">
        <f t="shared" si="21"/>
        <v>2554.0985986201385</v>
      </c>
      <c r="M272" s="33"/>
      <c r="N272" s="34"/>
      <c r="O272" s="32">
        <f t="shared" si="22"/>
        <v>135641.29949896457</v>
      </c>
      <c r="P272" s="33"/>
      <c r="Q272" s="34"/>
      <c r="R272" s="21">
        <f t="shared" si="23"/>
        <v>108.71328642572004</v>
      </c>
    </row>
    <row r="273" spans="2:18" ht="17.25" customHeight="1">
      <c r="B273" s="17">
        <f>ROWS($B$22:B273)</f>
        <v>252</v>
      </c>
      <c r="C273" s="18">
        <f t="shared" si="18"/>
        <v>49139</v>
      </c>
      <c r="D273" s="19">
        <f t="shared" si="19"/>
        <v>135641.29949896457</v>
      </c>
      <c r="E273" s="20">
        <f>_xlfn.IFERROR(-IPMT($E$10/12,1,R272,D273),0)</f>
        <v>565.1720812456857</v>
      </c>
      <c r="F273" s="32">
        <f>_xlfn.IFERROR(-PPMT($E$10/12,1,R272,D273),0)</f>
        <v>988.9265173744528</v>
      </c>
      <c r="G273" s="33"/>
      <c r="H273" s="34"/>
      <c r="I273" s="77"/>
      <c r="J273" s="20">
        <f>IF(C273="",0,$Q$10)</f>
        <v>1000</v>
      </c>
      <c r="K273" s="19">
        <f t="shared" si="20"/>
        <v>0</v>
      </c>
      <c r="L273" s="32">
        <f t="shared" si="21"/>
        <v>2554.0985986201385</v>
      </c>
      <c r="M273" s="33"/>
      <c r="N273" s="34"/>
      <c r="O273" s="32">
        <f t="shared" si="22"/>
        <v>134652.3729815901</v>
      </c>
      <c r="P273" s="33"/>
      <c r="Q273" s="34"/>
      <c r="R273" s="21">
        <f t="shared" si="23"/>
        <v>107.71328642571999</v>
      </c>
    </row>
    <row r="274" spans="2:18" ht="17.25" customHeight="1">
      <c r="B274" s="17">
        <f>ROWS($B$22:B274)</f>
        <v>253</v>
      </c>
      <c r="C274" s="18">
        <f t="shared" si="18"/>
        <v>49170</v>
      </c>
      <c r="D274" s="19">
        <f t="shared" si="19"/>
        <v>134652.3729815901</v>
      </c>
      <c r="E274" s="20">
        <f>_xlfn.IFERROR(-IPMT($E$10/12,1,R273,D274),0)</f>
        <v>561.0515540899587</v>
      </c>
      <c r="F274" s="32">
        <f>_xlfn.IFERROR(-PPMT($E$10/12,1,R273,D274),0)</f>
        <v>993.0470445301801</v>
      </c>
      <c r="G274" s="33"/>
      <c r="H274" s="34"/>
      <c r="I274" s="77"/>
      <c r="J274" s="20">
        <f>IF(C274="",0,$Q$10)</f>
        <v>1000</v>
      </c>
      <c r="K274" s="19">
        <f t="shared" si="20"/>
        <v>0</v>
      </c>
      <c r="L274" s="32">
        <f t="shared" si="21"/>
        <v>2554.0985986201385</v>
      </c>
      <c r="M274" s="33"/>
      <c r="N274" s="34"/>
      <c r="O274" s="32">
        <f t="shared" si="22"/>
        <v>133659.3259370599</v>
      </c>
      <c r="P274" s="33"/>
      <c r="Q274" s="34"/>
      <c r="R274" s="21">
        <f t="shared" si="23"/>
        <v>106.71328642572001</v>
      </c>
    </row>
    <row r="275" spans="2:18" ht="17.25" customHeight="1">
      <c r="B275" s="17">
        <f>ROWS($B$22:B275)</f>
        <v>254</v>
      </c>
      <c r="C275" s="18">
        <f t="shared" si="18"/>
        <v>49201</v>
      </c>
      <c r="D275" s="19">
        <f t="shared" si="19"/>
        <v>133659.3259370599</v>
      </c>
      <c r="E275" s="20">
        <f>_xlfn.IFERROR(-IPMT($E$10/12,1,R274,D275),0)</f>
        <v>556.9138580710829</v>
      </c>
      <c r="F275" s="32">
        <f>_xlfn.IFERROR(-PPMT($E$10/12,1,R274,D275),0)</f>
        <v>997.1847405490554</v>
      </c>
      <c r="G275" s="33"/>
      <c r="H275" s="34"/>
      <c r="I275" s="77"/>
      <c r="J275" s="20">
        <f>IF(C275="",0,$Q$10)</f>
        <v>1000</v>
      </c>
      <c r="K275" s="19">
        <f t="shared" si="20"/>
        <v>0</v>
      </c>
      <c r="L275" s="32">
        <f t="shared" si="21"/>
        <v>2554.0985986201385</v>
      </c>
      <c r="M275" s="33"/>
      <c r="N275" s="34"/>
      <c r="O275" s="32">
        <f t="shared" si="22"/>
        <v>132662.14119651084</v>
      </c>
      <c r="P275" s="33"/>
      <c r="Q275" s="34"/>
      <c r="R275" s="21">
        <f t="shared" si="23"/>
        <v>105.71328642572</v>
      </c>
    </row>
    <row r="276" spans="2:18" ht="17.25" customHeight="1">
      <c r="B276" s="17">
        <f>ROWS($B$22:B276)</f>
        <v>255</v>
      </c>
      <c r="C276" s="18">
        <f t="shared" si="18"/>
        <v>49231</v>
      </c>
      <c r="D276" s="19">
        <f t="shared" si="19"/>
        <v>132662.14119651084</v>
      </c>
      <c r="E276" s="20">
        <f>_xlfn.IFERROR(-IPMT($E$10/12,1,R275,D276),0)</f>
        <v>552.7589216521285</v>
      </c>
      <c r="F276" s="32">
        <f>_xlfn.IFERROR(-PPMT($E$10/12,1,R275,D276),0)</f>
        <v>1001.3396769680098</v>
      </c>
      <c r="G276" s="33"/>
      <c r="H276" s="34"/>
      <c r="I276" s="77"/>
      <c r="J276" s="20">
        <f>IF(C276="",0,$Q$10)</f>
        <v>1000</v>
      </c>
      <c r="K276" s="19">
        <f t="shared" si="20"/>
        <v>0</v>
      </c>
      <c r="L276" s="32">
        <f t="shared" si="21"/>
        <v>2554.0985986201385</v>
      </c>
      <c r="M276" s="33"/>
      <c r="N276" s="34"/>
      <c r="O276" s="32">
        <f t="shared" si="22"/>
        <v>131660.80151954285</v>
      </c>
      <c r="P276" s="33"/>
      <c r="Q276" s="34"/>
      <c r="R276" s="21">
        <f t="shared" si="23"/>
        <v>104.71328642572001</v>
      </c>
    </row>
    <row r="277" spans="2:18" ht="17.25" customHeight="1">
      <c r="B277" s="17">
        <f>ROWS($B$22:B277)</f>
        <v>256</v>
      </c>
      <c r="C277" s="18">
        <f t="shared" si="18"/>
        <v>49262</v>
      </c>
      <c r="D277" s="19">
        <f t="shared" si="19"/>
        <v>131660.80151954285</v>
      </c>
      <c r="E277" s="20">
        <f>_xlfn.IFERROR(-IPMT($E$10/12,1,R276,D277),0)</f>
        <v>548.5866729980952</v>
      </c>
      <c r="F277" s="32">
        <f>_xlfn.IFERROR(-PPMT($E$10/12,1,R276,D277),0)</f>
        <v>1005.5119256220433</v>
      </c>
      <c r="G277" s="33"/>
      <c r="H277" s="34"/>
      <c r="I277" s="77"/>
      <c r="J277" s="20">
        <f>IF(C277="",0,$Q$10)</f>
        <v>1000</v>
      </c>
      <c r="K277" s="19">
        <f t="shared" si="20"/>
        <v>0</v>
      </c>
      <c r="L277" s="32">
        <f t="shared" si="21"/>
        <v>2554.0985986201385</v>
      </c>
      <c r="M277" s="33"/>
      <c r="N277" s="34"/>
      <c r="O277" s="32">
        <f t="shared" si="22"/>
        <v>130655.2895939208</v>
      </c>
      <c r="P277" s="33"/>
      <c r="Q277" s="34"/>
      <c r="R277" s="21">
        <f t="shared" si="23"/>
        <v>103.71328642572001</v>
      </c>
    </row>
    <row r="278" spans="2:18" ht="17.25" customHeight="1">
      <c r="B278" s="17">
        <f>ROWS($B$22:B278)</f>
        <v>257</v>
      </c>
      <c r="C278" s="18">
        <f t="shared" si="18"/>
        <v>49292</v>
      </c>
      <c r="D278" s="19">
        <f t="shared" si="19"/>
        <v>130655.2895939208</v>
      </c>
      <c r="E278" s="20">
        <f>_xlfn.IFERROR(-IPMT($E$10/12,1,R277,D278),0)</f>
        <v>544.39703997467</v>
      </c>
      <c r="F278" s="32">
        <f>_xlfn.IFERROR(-PPMT($E$10/12,1,R277,D278),0)</f>
        <v>1009.7015586454683</v>
      </c>
      <c r="G278" s="33"/>
      <c r="H278" s="34"/>
      <c r="I278" s="77"/>
      <c r="J278" s="20">
        <f>IF(C278="",0,$Q$10)</f>
        <v>1000</v>
      </c>
      <c r="K278" s="19">
        <f t="shared" si="20"/>
        <v>0</v>
      </c>
      <c r="L278" s="32">
        <f t="shared" si="21"/>
        <v>2554.098598620138</v>
      </c>
      <c r="M278" s="33"/>
      <c r="N278" s="34"/>
      <c r="O278" s="32">
        <f t="shared" si="22"/>
        <v>129645.58803527533</v>
      </c>
      <c r="P278" s="33"/>
      <c r="Q278" s="34"/>
      <c r="R278" s="21">
        <f t="shared" si="23"/>
        <v>102.71328642572</v>
      </c>
    </row>
    <row r="279" spans="2:18" ht="17.25" customHeight="1">
      <c r="B279" s="17">
        <f>ROWS($B$22:B279)</f>
        <v>258</v>
      </c>
      <c r="C279" s="18">
        <f aca="true" t="shared" si="24" ref="C279:C342">IF(O278&gt;0,EDATE(C278,1),"")</f>
        <v>49323</v>
      </c>
      <c r="D279" s="19">
        <f aca="true" t="shared" si="25" ref="D279:D342">IF(C279="",0,O278)</f>
        <v>129645.58803527533</v>
      </c>
      <c r="E279" s="20">
        <f>_xlfn.IFERROR(-IPMT($E$10/12,1,R278,D279),0)</f>
        <v>540.1899501469804</v>
      </c>
      <c r="F279" s="32">
        <f>_xlfn.IFERROR(-PPMT($E$10/12,1,R278,D279),0)</f>
        <v>1013.9086484731579</v>
      </c>
      <c r="G279" s="33"/>
      <c r="H279" s="34"/>
      <c r="I279" s="77"/>
      <c r="J279" s="20">
        <f>IF(C279="",0,$Q$10)</f>
        <v>1000</v>
      </c>
      <c r="K279" s="19">
        <f aca="true" t="shared" si="26" ref="K279:K342">IF(C279="",0,IF(D279&lt;0.8*$E$6,0,$P$14))</f>
        <v>0</v>
      </c>
      <c r="L279" s="32">
        <f aca="true" t="shared" si="27" ref="L279:L342">IF(C279="",0,E279+F279+I279+J279+K279)</f>
        <v>2554.0985986201385</v>
      </c>
      <c r="M279" s="33"/>
      <c r="N279" s="34"/>
      <c r="O279" s="32">
        <f aca="true" t="shared" si="28" ref="O279:O342">IF(C279="",0,D279-F279-I279)</f>
        <v>128631.67938680218</v>
      </c>
      <c r="P279" s="33"/>
      <c r="Q279" s="34"/>
      <c r="R279" s="21">
        <f t="shared" si="23"/>
        <v>101.71328642572003</v>
      </c>
    </row>
    <row r="280" spans="2:18" ht="17.25" customHeight="1">
      <c r="B280" s="17">
        <f>ROWS($B$22:B280)</f>
        <v>259</v>
      </c>
      <c r="C280" s="18">
        <f t="shared" si="24"/>
        <v>49354</v>
      </c>
      <c r="D280" s="19">
        <f t="shared" si="25"/>
        <v>128631.67938680218</v>
      </c>
      <c r="E280" s="20">
        <f>_xlfn.IFERROR(-IPMT($E$10/12,1,R279,D280),0)</f>
        <v>535.9653307783424</v>
      </c>
      <c r="F280" s="32">
        <f>_xlfn.IFERROR(-PPMT($E$10/12,1,R279,D280),0)</f>
        <v>1018.1332678417958</v>
      </c>
      <c r="G280" s="33"/>
      <c r="H280" s="34"/>
      <c r="I280" s="77"/>
      <c r="J280" s="20">
        <f>IF(C280="",0,$Q$10)</f>
        <v>1000</v>
      </c>
      <c r="K280" s="19">
        <f t="shared" si="26"/>
        <v>0</v>
      </c>
      <c r="L280" s="32">
        <f t="shared" si="27"/>
        <v>2554.098598620138</v>
      </c>
      <c r="M280" s="33"/>
      <c r="N280" s="34"/>
      <c r="O280" s="32">
        <f t="shared" si="28"/>
        <v>127613.54611896038</v>
      </c>
      <c r="P280" s="33"/>
      <c r="Q280" s="34"/>
      <c r="R280" s="21">
        <f t="shared" si="23"/>
        <v>100.71328642572003</v>
      </c>
    </row>
    <row r="281" spans="2:18" ht="17.25" customHeight="1">
      <c r="B281" s="17">
        <f>ROWS($B$22:B281)</f>
        <v>260</v>
      </c>
      <c r="C281" s="18">
        <f t="shared" si="24"/>
        <v>49382</v>
      </c>
      <c r="D281" s="19">
        <f t="shared" si="25"/>
        <v>127613.54611896038</v>
      </c>
      <c r="E281" s="20">
        <f>_xlfn.IFERROR(-IPMT($E$10/12,1,R280,D281),0)</f>
        <v>531.7231088290016</v>
      </c>
      <c r="F281" s="32">
        <f>_xlfn.IFERROR(-PPMT($E$10/12,1,R280,D281),0)</f>
        <v>1022.3754897911368</v>
      </c>
      <c r="G281" s="33"/>
      <c r="H281" s="34"/>
      <c r="I281" s="77"/>
      <c r="J281" s="20">
        <f>IF(C281="",0,$Q$10)</f>
        <v>1000</v>
      </c>
      <c r="K281" s="19">
        <f t="shared" si="26"/>
        <v>0</v>
      </c>
      <c r="L281" s="32">
        <f t="shared" si="27"/>
        <v>2554.0985986201385</v>
      </c>
      <c r="M281" s="33"/>
      <c r="N281" s="34"/>
      <c r="O281" s="32">
        <f t="shared" si="28"/>
        <v>126591.17062916924</v>
      </c>
      <c r="P281" s="33"/>
      <c r="Q281" s="34"/>
      <c r="R281" s="21">
        <f aca="true" t="shared" si="29" ref="R281:R344">IF(R280&lt;1,0,NPER($E$10/12,-$J$7,O281))</f>
        <v>99.71328642572001</v>
      </c>
    </row>
    <row r="282" spans="2:18" ht="17.25" customHeight="1">
      <c r="B282" s="17">
        <f>ROWS($B$22:B282)</f>
        <v>261</v>
      </c>
      <c r="C282" s="18">
        <f t="shared" si="24"/>
        <v>49413</v>
      </c>
      <c r="D282" s="19">
        <f t="shared" si="25"/>
        <v>126591.17062916924</v>
      </c>
      <c r="E282" s="20">
        <f>_xlfn.IFERROR(-IPMT($E$10/12,1,R281,D282),0)</f>
        <v>527.4632109548718</v>
      </c>
      <c r="F282" s="32">
        <f>_xlfn.IFERROR(-PPMT($E$10/12,1,R281,D282),0)</f>
        <v>1026.6353876652665</v>
      </c>
      <c r="G282" s="33"/>
      <c r="H282" s="34"/>
      <c r="I282" s="77"/>
      <c r="J282" s="20">
        <f>IF(C282="",0,$Q$10)</f>
        <v>1000</v>
      </c>
      <c r="K282" s="19">
        <f t="shared" si="26"/>
        <v>0</v>
      </c>
      <c r="L282" s="32">
        <f t="shared" si="27"/>
        <v>2554.0985986201385</v>
      </c>
      <c r="M282" s="33"/>
      <c r="N282" s="34"/>
      <c r="O282" s="32">
        <f t="shared" si="28"/>
        <v>125564.53524150397</v>
      </c>
      <c r="P282" s="33"/>
      <c r="Q282" s="34"/>
      <c r="R282" s="21">
        <f t="shared" si="29"/>
        <v>98.71328642572003</v>
      </c>
    </row>
    <row r="283" spans="2:18" ht="17.25" customHeight="1">
      <c r="B283" s="17">
        <f>ROWS($B$22:B283)</f>
        <v>262</v>
      </c>
      <c r="C283" s="18">
        <f t="shared" si="24"/>
        <v>49443</v>
      </c>
      <c r="D283" s="19">
        <f t="shared" si="25"/>
        <v>125564.53524150397</v>
      </c>
      <c r="E283" s="20">
        <f>_xlfn.IFERROR(-IPMT($E$10/12,1,R282,D283),0)</f>
        <v>523.1855635062665</v>
      </c>
      <c r="F283" s="32">
        <f>_xlfn.IFERROR(-PPMT($E$10/12,1,R282,D283),0)</f>
        <v>1030.9130351138717</v>
      </c>
      <c r="G283" s="33"/>
      <c r="H283" s="34"/>
      <c r="I283" s="77"/>
      <c r="J283" s="20">
        <f>IF(C283="",0,$Q$10)</f>
        <v>1000</v>
      </c>
      <c r="K283" s="19">
        <f t="shared" si="26"/>
        <v>0</v>
      </c>
      <c r="L283" s="32">
        <f t="shared" si="27"/>
        <v>2554.098598620138</v>
      </c>
      <c r="M283" s="33"/>
      <c r="N283" s="34"/>
      <c r="O283" s="32">
        <f t="shared" si="28"/>
        <v>124533.6222063901</v>
      </c>
      <c r="P283" s="33"/>
      <c r="Q283" s="34"/>
      <c r="R283" s="21">
        <f t="shared" si="29"/>
        <v>97.71328642571999</v>
      </c>
    </row>
    <row r="284" spans="2:18" ht="17.25" customHeight="1">
      <c r="B284" s="17">
        <f>ROWS($B$22:B284)</f>
        <v>263</v>
      </c>
      <c r="C284" s="18">
        <f t="shared" si="24"/>
        <v>49474</v>
      </c>
      <c r="D284" s="19">
        <f t="shared" si="25"/>
        <v>124533.6222063901</v>
      </c>
      <c r="E284" s="20">
        <f>_xlfn.IFERROR(-IPMT($E$10/12,1,R283,D284),0)</f>
        <v>518.8900925266254</v>
      </c>
      <c r="F284" s="32">
        <f>_xlfn.IFERROR(-PPMT($E$10/12,1,R283,D284),0)</f>
        <v>1035.2085060935133</v>
      </c>
      <c r="G284" s="33"/>
      <c r="H284" s="34"/>
      <c r="I284" s="77"/>
      <c r="J284" s="20">
        <f>IF(C284="",0,$Q$10)</f>
        <v>1000</v>
      </c>
      <c r="K284" s="19">
        <f t="shared" si="26"/>
        <v>0</v>
      </c>
      <c r="L284" s="32">
        <f t="shared" si="27"/>
        <v>2554.0985986201385</v>
      </c>
      <c r="M284" s="33"/>
      <c r="N284" s="34"/>
      <c r="O284" s="32">
        <f t="shared" si="28"/>
        <v>123498.41370029657</v>
      </c>
      <c r="P284" s="33"/>
      <c r="Q284" s="34"/>
      <c r="R284" s="21">
        <f t="shared" si="29"/>
        <v>96.71328642572</v>
      </c>
    </row>
    <row r="285" spans="2:18" ht="17.25" customHeight="1">
      <c r="B285" s="17">
        <f>ROWS($B$22:B285)</f>
        <v>264</v>
      </c>
      <c r="C285" s="18">
        <f t="shared" si="24"/>
        <v>49504</v>
      </c>
      <c r="D285" s="19">
        <f t="shared" si="25"/>
        <v>123498.41370029657</v>
      </c>
      <c r="E285" s="20">
        <f>_xlfn.IFERROR(-IPMT($E$10/12,1,R284,D285),0)</f>
        <v>514.5767237512357</v>
      </c>
      <c r="F285" s="32">
        <f>_xlfn.IFERROR(-PPMT($E$10/12,1,R284,D285),0)</f>
        <v>1039.5218748689028</v>
      </c>
      <c r="G285" s="33"/>
      <c r="H285" s="34"/>
      <c r="I285" s="77"/>
      <c r="J285" s="20">
        <f>IF(C285="",0,$Q$10)</f>
        <v>1000</v>
      </c>
      <c r="K285" s="19">
        <f t="shared" si="26"/>
        <v>0</v>
      </c>
      <c r="L285" s="32">
        <f t="shared" si="27"/>
        <v>2554.0985986201385</v>
      </c>
      <c r="M285" s="33"/>
      <c r="N285" s="34"/>
      <c r="O285" s="32">
        <f t="shared" si="28"/>
        <v>122458.89182542767</v>
      </c>
      <c r="P285" s="33"/>
      <c r="Q285" s="34"/>
      <c r="R285" s="21">
        <f t="shared" si="29"/>
        <v>95.71328642572</v>
      </c>
    </row>
    <row r="286" spans="2:18" ht="17.25" customHeight="1">
      <c r="B286" s="17">
        <f>ROWS($B$22:B286)</f>
        <v>265</v>
      </c>
      <c r="C286" s="18">
        <f t="shared" si="24"/>
        <v>49535</v>
      </c>
      <c r="D286" s="19">
        <f t="shared" si="25"/>
        <v>122458.89182542767</v>
      </c>
      <c r="E286" s="20">
        <f>_xlfn.IFERROR(-IPMT($E$10/12,1,R285,D286),0)</f>
        <v>510.2453826059486</v>
      </c>
      <c r="F286" s="32">
        <f>_xlfn.IFERROR(-PPMT($E$10/12,1,R285,D286),0)</f>
        <v>1043.85321601419</v>
      </c>
      <c r="G286" s="33"/>
      <c r="H286" s="34"/>
      <c r="I286" s="77"/>
      <c r="J286" s="20">
        <f>IF(C286="",0,$Q$10)</f>
        <v>1000</v>
      </c>
      <c r="K286" s="19">
        <f t="shared" si="26"/>
        <v>0</v>
      </c>
      <c r="L286" s="32">
        <f t="shared" si="27"/>
        <v>2554.0985986201385</v>
      </c>
      <c r="M286" s="33"/>
      <c r="N286" s="34"/>
      <c r="O286" s="32">
        <f t="shared" si="28"/>
        <v>121415.03860941347</v>
      </c>
      <c r="P286" s="33"/>
      <c r="Q286" s="34"/>
      <c r="R286" s="21">
        <f t="shared" si="29"/>
        <v>94.71328642572</v>
      </c>
    </row>
    <row r="287" spans="2:18" ht="17.25" customHeight="1">
      <c r="B287" s="17">
        <f>ROWS($B$22:B287)</f>
        <v>266</v>
      </c>
      <c r="C287" s="18">
        <f t="shared" si="24"/>
        <v>49566</v>
      </c>
      <c r="D287" s="19">
        <f t="shared" si="25"/>
        <v>121415.03860941347</v>
      </c>
      <c r="E287" s="20">
        <f>_xlfn.IFERROR(-IPMT($E$10/12,1,R286,D287),0)</f>
        <v>505.89599420588945</v>
      </c>
      <c r="F287" s="32">
        <f>_xlfn.IFERROR(-PPMT($E$10/12,1,R286,D287),0)</f>
        <v>1048.202604414249</v>
      </c>
      <c r="G287" s="33"/>
      <c r="H287" s="34"/>
      <c r="I287" s="77"/>
      <c r="J287" s="20">
        <f>IF(C287="",0,$Q$10)</f>
        <v>1000</v>
      </c>
      <c r="K287" s="19">
        <f t="shared" si="26"/>
        <v>0</v>
      </c>
      <c r="L287" s="32">
        <f t="shared" si="27"/>
        <v>2554.0985986201385</v>
      </c>
      <c r="M287" s="33"/>
      <c r="N287" s="34"/>
      <c r="O287" s="32">
        <f t="shared" si="28"/>
        <v>120366.83600499922</v>
      </c>
      <c r="P287" s="33"/>
      <c r="Q287" s="34"/>
      <c r="R287" s="21">
        <f t="shared" si="29"/>
        <v>93.71328642571999</v>
      </c>
    </row>
    <row r="288" spans="2:18" ht="17.25" customHeight="1">
      <c r="B288" s="17">
        <f>ROWS($B$22:B288)</f>
        <v>267</v>
      </c>
      <c r="C288" s="18">
        <f t="shared" si="24"/>
        <v>49596</v>
      </c>
      <c r="D288" s="19">
        <f t="shared" si="25"/>
        <v>120366.83600499922</v>
      </c>
      <c r="E288" s="20">
        <f>_xlfn.IFERROR(-IPMT($E$10/12,1,R287,D288),0)</f>
        <v>501.5284833541634</v>
      </c>
      <c r="F288" s="32">
        <f>_xlfn.IFERROR(-PPMT($E$10/12,1,R287,D288),0)</f>
        <v>1052.570115265975</v>
      </c>
      <c r="G288" s="33"/>
      <c r="H288" s="34"/>
      <c r="I288" s="77"/>
      <c r="J288" s="20">
        <f>IF(C288="",0,$Q$10)</f>
        <v>1000</v>
      </c>
      <c r="K288" s="19">
        <f t="shared" si="26"/>
        <v>0</v>
      </c>
      <c r="L288" s="32">
        <f t="shared" si="27"/>
        <v>2554.0985986201385</v>
      </c>
      <c r="M288" s="33"/>
      <c r="N288" s="34"/>
      <c r="O288" s="32">
        <f t="shared" si="28"/>
        <v>119314.26588973324</v>
      </c>
      <c r="P288" s="33"/>
      <c r="Q288" s="34"/>
      <c r="R288" s="21">
        <f t="shared" si="29"/>
        <v>92.71328642571999</v>
      </c>
    </row>
    <row r="289" spans="2:18" ht="17.25" customHeight="1">
      <c r="B289" s="17">
        <f>ROWS($B$22:B289)</f>
        <v>268</v>
      </c>
      <c r="C289" s="18">
        <f t="shared" si="24"/>
        <v>49627</v>
      </c>
      <c r="D289" s="19">
        <f t="shared" si="25"/>
        <v>119314.26588973324</v>
      </c>
      <c r="E289" s="20">
        <f>_xlfn.IFERROR(-IPMT($E$10/12,1,R288,D289),0)</f>
        <v>497.1427745405552</v>
      </c>
      <c r="F289" s="32">
        <f>_xlfn.IFERROR(-PPMT($E$10/12,1,R288,D289),0)</f>
        <v>1056.9558240795832</v>
      </c>
      <c r="G289" s="33"/>
      <c r="H289" s="34"/>
      <c r="I289" s="77"/>
      <c r="J289" s="20">
        <f>IF(C289="",0,$Q$10)</f>
        <v>1000</v>
      </c>
      <c r="K289" s="19">
        <f t="shared" si="26"/>
        <v>0</v>
      </c>
      <c r="L289" s="32">
        <f t="shared" si="27"/>
        <v>2554.0985986201385</v>
      </c>
      <c r="M289" s="33"/>
      <c r="N289" s="34"/>
      <c r="O289" s="32">
        <f t="shared" si="28"/>
        <v>118257.31006565366</v>
      </c>
      <c r="P289" s="33"/>
      <c r="Q289" s="34"/>
      <c r="R289" s="21">
        <f t="shared" si="29"/>
        <v>91.71328642571997</v>
      </c>
    </row>
    <row r="290" spans="2:18" ht="17.25" customHeight="1">
      <c r="B290" s="17">
        <f>ROWS($B$22:B290)</f>
        <v>269</v>
      </c>
      <c r="C290" s="18">
        <f t="shared" si="24"/>
        <v>49657</v>
      </c>
      <c r="D290" s="19">
        <f t="shared" si="25"/>
        <v>118257.31006565366</v>
      </c>
      <c r="E290" s="20">
        <f>_xlfn.IFERROR(-IPMT($E$10/12,1,R289,D290),0)</f>
        <v>492.73879194022356</v>
      </c>
      <c r="F290" s="32">
        <f>_xlfn.IFERROR(-PPMT($E$10/12,1,R289,D290),0)</f>
        <v>1061.359806679915</v>
      </c>
      <c r="G290" s="33"/>
      <c r="H290" s="34"/>
      <c r="I290" s="77"/>
      <c r="J290" s="20">
        <f>IF(C290="",0,$Q$10)</f>
        <v>1000</v>
      </c>
      <c r="K290" s="19">
        <f t="shared" si="26"/>
        <v>0</v>
      </c>
      <c r="L290" s="32">
        <f t="shared" si="27"/>
        <v>2554.0985986201385</v>
      </c>
      <c r="M290" s="33"/>
      <c r="N290" s="34"/>
      <c r="O290" s="32">
        <f t="shared" si="28"/>
        <v>117195.95025897374</v>
      </c>
      <c r="P290" s="33"/>
      <c r="Q290" s="34"/>
      <c r="R290" s="21">
        <f t="shared" si="29"/>
        <v>90.71328642571997</v>
      </c>
    </row>
    <row r="291" spans="2:18" ht="17.25" customHeight="1">
      <c r="B291" s="17">
        <f>ROWS($B$22:B291)</f>
        <v>270</v>
      </c>
      <c r="C291" s="18">
        <f t="shared" si="24"/>
        <v>49688</v>
      </c>
      <c r="D291" s="19">
        <f t="shared" si="25"/>
        <v>117195.95025897374</v>
      </c>
      <c r="E291" s="20">
        <f>_xlfn.IFERROR(-IPMT($E$10/12,1,R290,D291),0)</f>
        <v>488.3164594123905</v>
      </c>
      <c r="F291" s="32">
        <f>_xlfn.IFERROR(-PPMT($E$10/12,1,R290,D291),0)</f>
        <v>1065.782139207748</v>
      </c>
      <c r="G291" s="33"/>
      <c r="H291" s="34"/>
      <c r="I291" s="77"/>
      <c r="J291" s="20">
        <f>IF(C291="",0,$Q$10)</f>
        <v>1000</v>
      </c>
      <c r="K291" s="19">
        <f t="shared" si="26"/>
        <v>0</v>
      </c>
      <c r="L291" s="32">
        <f t="shared" si="27"/>
        <v>2554.0985986201385</v>
      </c>
      <c r="M291" s="33"/>
      <c r="N291" s="34"/>
      <c r="O291" s="32">
        <f t="shared" si="28"/>
        <v>116130.168119766</v>
      </c>
      <c r="P291" s="33"/>
      <c r="Q291" s="34"/>
      <c r="R291" s="21">
        <f t="shared" si="29"/>
        <v>89.71328642572001</v>
      </c>
    </row>
    <row r="292" spans="2:18" ht="17.25" customHeight="1">
      <c r="B292" s="17">
        <f>ROWS($B$22:B292)</f>
        <v>271</v>
      </c>
      <c r="C292" s="18">
        <f t="shared" si="24"/>
        <v>49719</v>
      </c>
      <c r="D292" s="19">
        <f t="shared" si="25"/>
        <v>116130.168119766</v>
      </c>
      <c r="E292" s="20">
        <f>_xlfn.IFERROR(-IPMT($E$10/12,1,R291,D292),0)</f>
        <v>483.87570049902496</v>
      </c>
      <c r="F292" s="32">
        <f>_xlfn.IFERROR(-PPMT($E$10/12,1,R291,D292),0)</f>
        <v>1070.222898121113</v>
      </c>
      <c r="G292" s="33"/>
      <c r="H292" s="34"/>
      <c r="I292" s="77"/>
      <c r="J292" s="20">
        <f>IF(C292="",0,$Q$10)</f>
        <v>1000</v>
      </c>
      <c r="K292" s="19">
        <f t="shared" si="26"/>
        <v>0</v>
      </c>
      <c r="L292" s="32">
        <f t="shared" si="27"/>
        <v>2554.098598620138</v>
      </c>
      <c r="M292" s="33"/>
      <c r="N292" s="34"/>
      <c r="O292" s="32">
        <f t="shared" si="28"/>
        <v>115059.94522164488</v>
      </c>
      <c r="P292" s="33"/>
      <c r="Q292" s="34"/>
      <c r="R292" s="21">
        <f t="shared" si="29"/>
        <v>88.71328642571997</v>
      </c>
    </row>
    <row r="293" spans="2:18" ht="17.25" customHeight="1">
      <c r="B293" s="17">
        <f>ROWS($B$22:B293)</f>
        <v>272</v>
      </c>
      <c r="C293" s="18">
        <f t="shared" si="24"/>
        <v>49748</v>
      </c>
      <c r="D293" s="19">
        <f t="shared" si="25"/>
        <v>115059.94522164488</v>
      </c>
      <c r="E293" s="20">
        <f>_xlfn.IFERROR(-IPMT($E$10/12,1,R292,D293),0)</f>
        <v>479.41643842352033</v>
      </c>
      <c r="F293" s="32">
        <f>_xlfn.IFERROR(-PPMT($E$10/12,1,R292,D293),0)</f>
        <v>1074.682160196618</v>
      </c>
      <c r="G293" s="33"/>
      <c r="H293" s="34"/>
      <c r="I293" s="77"/>
      <c r="J293" s="20">
        <f>IF(C293="",0,$Q$10)</f>
        <v>1000</v>
      </c>
      <c r="K293" s="19">
        <f t="shared" si="26"/>
        <v>0</v>
      </c>
      <c r="L293" s="32">
        <f t="shared" si="27"/>
        <v>2554.0985986201385</v>
      </c>
      <c r="M293" s="33"/>
      <c r="N293" s="34"/>
      <c r="O293" s="32">
        <f t="shared" si="28"/>
        <v>113985.26306144826</v>
      </c>
      <c r="P293" s="33"/>
      <c r="Q293" s="34"/>
      <c r="R293" s="21">
        <f t="shared" si="29"/>
        <v>87.71328642571999</v>
      </c>
    </row>
    <row r="294" spans="2:18" ht="17.25" customHeight="1">
      <c r="B294" s="17">
        <f>ROWS($B$22:B294)</f>
        <v>273</v>
      </c>
      <c r="C294" s="18">
        <f t="shared" si="24"/>
        <v>49779</v>
      </c>
      <c r="D294" s="19">
        <f t="shared" si="25"/>
        <v>113985.26306144826</v>
      </c>
      <c r="E294" s="20">
        <f>_xlfn.IFERROR(-IPMT($E$10/12,1,R293,D294),0)</f>
        <v>474.93859608936776</v>
      </c>
      <c r="F294" s="32">
        <f>_xlfn.IFERROR(-PPMT($E$10/12,1,R293,D294),0)</f>
        <v>1079.1600025307707</v>
      </c>
      <c r="G294" s="33"/>
      <c r="H294" s="34"/>
      <c r="I294" s="77"/>
      <c r="J294" s="20">
        <f>IF(C294="",0,$Q$10)</f>
        <v>1000</v>
      </c>
      <c r="K294" s="19">
        <f t="shared" si="26"/>
        <v>0</v>
      </c>
      <c r="L294" s="32">
        <f t="shared" si="27"/>
        <v>2554.0985986201385</v>
      </c>
      <c r="M294" s="33"/>
      <c r="N294" s="34"/>
      <c r="O294" s="32">
        <f t="shared" si="28"/>
        <v>112906.10305891749</v>
      </c>
      <c r="P294" s="33"/>
      <c r="Q294" s="34"/>
      <c r="R294" s="21">
        <f t="shared" si="29"/>
        <v>86.71328642572</v>
      </c>
    </row>
    <row r="295" spans="2:18" ht="17.25" customHeight="1">
      <c r="B295" s="17">
        <f>ROWS($B$22:B295)</f>
        <v>274</v>
      </c>
      <c r="C295" s="18">
        <f t="shared" si="24"/>
        <v>49809</v>
      </c>
      <c r="D295" s="19">
        <f t="shared" si="25"/>
        <v>112906.10305891749</v>
      </c>
      <c r="E295" s="20">
        <f>_xlfn.IFERROR(-IPMT($E$10/12,1,R294,D295),0)</f>
        <v>470.4420960788229</v>
      </c>
      <c r="F295" s="32">
        <f>_xlfn.IFERROR(-PPMT($E$10/12,1,R294,D295),0)</f>
        <v>1083.6565025413154</v>
      </c>
      <c r="G295" s="33"/>
      <c r="H295" s="34"/>
      <c r="I295" s="77"/>
      <c r="J295" s="20">
        <f>IF(C295="",0,$Q$10)</f>
        <v>1000</v>
      </c>
      <c r="K295" s="19">
        <f t="shared" si="26"/>
        <v>0</v>
      </c>
      <c r="L295" s="32">
        <f t="shared" si="27"/>
        <v>2554.0985986201385</v>
      </c>
      <c r="M295" s="33"/>
      <c r="N295" s="34"/>
      <c r="O295" s="32">
        <f t="shared" si="28"/>
        <v>111822.44655637618</v>
      </c>
      <c r="P295" s="33"/>
      <c r="Q295" s="34"/>
      <c r="R295" s="21">
        <f t="shared" si="29"/>
        <v>85.71328642572001</v>
      </c>
    </row>
    <row r="296" spans="2:18" ht="17.25" customHeight="1">
      <c r="B296" s="17">
        <f>ROWS($B$22:B296)</f>
        <v>275</v>
      </c>
      <c r="C296" s="18">
        <f t="shared" si="24"/>
        <v>49840</v>
      </c>
      <c r="D296" s="19">
        <f t="shared" si="25"/>
        <v>111822.44655637618</v>
      </c>
      <c r="E296" s="20">
        <f>_xlfn.IFERROR(-IPMT($E$10/12,1,R295,D296),0)</f>
        <v>465.9268606515674</v>
      </c>
      <c r="F296" s="32">
        <f>_xlfn.IFERROR(-PPMT($E$10/12,1,R295,D296),0)</f>
        <v>1088.1717379685706</v>
      </c>
      <c r="G296" s="33"/>
      <c r="H296" s="34"/>
      <c r="I296" s="77"/>
      <c r="J296" s="20">
        <f>IF(C296="",0,$Q$10)</f>
        <v>1000</v>
      </c>
      <c r="K296" s="19">
        <f t="shared" si="26"/>
        <v>0</v>
      </c>
      <c r="L296" s="32">
        <f t="shared" si="27"/>
        <v>2554.098598620138</v>
      </c>
      <c r="M296" s="33"/>
      <c r="N296" s="34"/>
      <c r="O296" s="32">
        <f t="shared" si="28"/>
        <v>110734.2748184076</v>
      </c>
      <c r="P296" s="33"/>
      <c r="Q296" s="34"/>
      <c r="R296" s="21">
        <f t="shared" si="29"/>
        <v>84.71328642571999</v>
      </c>
    </row>
    <row r="297" spans="2:18" ht="17.25" customHeight="1">
      <c r="B297" s="17">
        <f>ROWS($B$22:B297)</f>
        <v>276</v>
      </c>
      <c r="C297" s="18">
        <f t="shared" si="24"/>
        <v>49870</v>
      </c>
      <c r="D297" s="19">
        <f t="shared" si="25"/>
        <v>110734.2748184076</v>
      </c>
      <c r="E297" s="20">
        <f>_xlfn.IFERROR(-IPMT($E$10/12,1,R296,D297),0)</f>
        <v>461.3928117433651</v>
      </c>
      <c r="F297" s="32">
        <f>_xlfn.IFERROR(-PPMT($E$10/12,1,R296,D297),0)</f>
        <v>1092.7057868767733</v>
      </c>
      <c r="G297" s="33"/>
      <c r="H297" s="34"/>
      <c r="I297" s="77"/>
      <c r="J297" s="20">
        <f>IF(C297="",0,$Q$10)</f>
        <v>1000</v>
      </c>
      <c r="K297" s="19">
        <f t="shared" si="26"/>
        <v>0</v>
      </c>
      <c r="L297" s="32">
        <f t="shared" si="27"/>
        <v>2554.0985986201385</v>
      </c>
      <c r="M297" s="33"/>
      <c r="N297" s="34"/>
      <c r="O297" s="32">
        <f t="shared" si="28"/>
        <v>109641.56903153083</v>
      </c>
      <c r="P297" s="33"/>
      <c r="Q297" s="34"/>
      <c r="R297" s="21">
        <f t="shared" si="29"/>
        <v>83.71328642571996</v>
      </c>
    </row>
    <row r="298" spans="2:18" ht="17.25" customHeight="1">
      <c r="B298" s="17">
        <f>ROWS($B$22:B298)</f>
        <v>277</v>
      </c>
      <c r="C298" s="18">
        <f t="shared" si="24"/>
        <v>49901</v>
      </c>
      <c r="D298" s="19">
        <f t="shared" si="25"/>
        <v>109641.56903153083</v>
      </c>
      <c r="E298" s="20">
        <f>_xlfn.IFERROR(-IPMT($E$10/12,1,R297,D298),0)</f>
        <v>456.8398709647118</v>
      </c>
      <c r="F298" s="32">
        <f>_xlfn.IFERROR(-PPMT($E$10/12,1,R297,D298),0)</f>
        <v>1097.2587276554268</v>
      </c>
      <c r="G298" s="33"/>
      <c r="H298" s="34"/>
      <c r="I298" s="77"/>
      <c r="J298" s="20">
        <f>IF(C298="",0,$Q$10)</f>
        <v>1000</v>
      </c>
      <c r="K298" s="19">
        <f t="shared" si="26"/>
        <v>0</v>
      </c>
      <c r="L298" s="32">
        <f t="shared" si="27"/>
        <v>2554.0985986201385</v>
      </c>
      <c r="M298" s="33"/>
      <c r="N298" s="34"/>
      <c r="O298" s="32">
        <f t="shared" si="28"/>
        <v>108544.3103038754</v>
      </c>
      <c r="P298" s="33"/>
      <c r="Q298" s="34"/>
      <c r="R298" s="21">
        <f t="shared" si="29"/>
        <v>82.71328642572003</v>
      </c>
    </row>
    <row r="299" spans="2:18" ht="17.25" customHeight="1">
      <c r="B299" s="17">
        <f>ROWS($B$22:B299)</f>
        <v>278</v>
      </c>
      <c r="C299" s="18">
        <f t="shared" si="24"/>
        <v>49932</v>
      </c>
      <c r="D299" s="19">
        <f t="shared" si="25"/>
        <v>108544.3103038754</v>
      </c>
      <c r="E299" s="20">
        <f>_xlfn.IFERROR(-IPMT($E$10/12,1,R298,D299),0)</f>
        <v>452.26795959948083</v>
      </c>
      <c r="F299" s="32">
        <f>_xlfn.IFERROR(-PPMT($E$10/12,1,R298,D299),0)</f>
        <v>1101.830639020657</v>
      </c>
      <c r="G299" s="33"/>
      <c r="H299" s="34"/>
      <c r="I299" s="77"/>
      <c r="J299" s="20">
        <f>IF(C299="",0,$Q$10)</f>
        <v>1000</v>
      </c>
      <c r="K299" s="19">
        <f t="shared" si="26"/>
        <v>0</v>
      </c>
      <c r="L299" s="32">
        <f t="shared" si="27"/>
        <v>2554.0985986201376</v>
      </c>
      <c r="M299" s="33"/>
      <c r="N299" s="34"/>
      <c r="O299" s="32">
        <f t="shared" si="28"/>
        <v>107442.47966485475</v>
      </c>
      <c r="P299" s="33"/>
      <c r="Q299" s="34"/>
      <c r="R299" s="21">
        <f t="shared" si="29"/>
        <v>81.71328642572</v>
      </c>
    </row>
    <row r="300" spans="2:18" ht="17.25" customHeight="1">
      <c r="B300" s="17">
        <f>ROWS($B$22:B300)</f>
        <v>279</v>
      </c>
      <c r="C300" s="18">
        <f t="shared" si="24"/>
        <v>49962</v>
      </c>
      <c r="D300" s="19">
        <f t="shared" si="25"/>
        <v>107442.47966485475</v>
      </c>
      <c r="E300" s="20">
        <f>_xlfn.IFERROR(-IPMT($E$10/12,1,R299,D300),0)</f>
        <v>447.6769986035614</v>
      </c>
      <c r="F300" s="32">
        <f>_xlfn.IFERROR(-PPMT($E$10/12,1,R299,D300),0)</f>
        <v>1106.4216000165766</v>
      </c>
      <c r="G300" s="33"/>
      <c r="H300" s="34"/>
      <c r="I300" s="77"/>
      <c r="J300" s="20">
        <f>IF(C300="",0,$Q$10)</f>
        <v>1000</v>
      </c>
      <c r="K300" s="19">
        <f t="shared" si="26"/>
        <v>0</v>
      </c>
      <c r="L300" s="32">
        <f t="shared" si="27"/>
        <v>2554.098598620138</v>
      </c>
      <c r="M300" s="33"/>
      <c r="N300" s="34"/>
      <c r="O300" s="32">
        <f t="shared" si="28"/>
        <v>106336.05806483817</v>
      </c>
      <c r="P300" s="33"/>
      <c r="Q300" s="34"/>
      <c r="R300" s="21">
        <f t="shared" si="29"/>
        <v>80.71328642571997</v>
      </c>
    </row>
    <row r="301" spans="2:18" ht="17.25" customHeight="1">
      <c r="B301" s="17">
        <f>ROWS($B$22:B301)</f>
        <v>280</v>
      </c>
      <c r="C301" s="18">
        <f t="shared" si="24"/>
        <v>49993</v>
      </c>
      <c r="D301" s="19">
        <f t="shared" si="25"/>
        <v>106336.05806483817</v>
      </c>
      <c r="E301" s="20">
        <f>_xlfn.IFERROR(-IPMT($E$10/12,1,R300,D301),0)</f>
        <v>443.0669086034924</v>
      </c>
      <c r="F301" s="32">
        <f>_xlfn.IFERROR(-PPMT($E$10/12,1,R300,D301),0)</f>
        <v>1111.0316900166463</v>
      </c>
      <c r="G301" s="33"/>
      <c r="H301" s="34"/>
      <c r="I301" s="77"/>
      <c r="J301" s="20">
        <f>IF(C301="",0,$Q$10)</f>
        <v>1000</v>
      </c>
      <c r="K301" s="19">
        <f t="shared" si="26"/>
        <v>0</v>
      </c>
      <c r="L301" s="32">
        <f t="shared" si="27"/>
        <v>2554.0985986201385</v>
      </c>
      <c r="M301" s="33"/>
      <c r="N301" s="34"/>
      <c r="O301" s="32">
        <f t="shared" si="28"/>
        <v>105225.02637482152</v>
      </c>
      <c r="P301" s="33"/>
      <c r="Q301" s="34"/>
      <c r="R301" s="21">
        <f t="shared" si="29"/>
        <v>79.71328642572001</v>
      </c>
    </row>
    <row r="302" spans="2:18" ht="17.25" customHeight="1">
      <c r="B302" s="17">
        <f>ROWS($B$22:B302)</f>
        <v>281</v>
      </c>
      <c r="C302" s="18">
        <f t="shared" si="24"/>
        <v>50023</v>
      </c>
      <c r="D302" s="19">
        <f t="shared" si="25"/>
        <v>105225.02637482152</v>
      </c>
      <c r="E302" s="20">
        <f>_xlfn.IFERROR(-IPMT($E$10/12,1,R301,D302),0)</f>
        <v>438.4376098950897</v>
      </c>
      <c r="F302" s="32">
        <f>_xlfn.IFERROR(-PPMT($E$10/12,1,R301,D302),0)</f>
        <v>1115.6609887250484</v>
      </c>
      <c r="G302" s="33"/>
      <c r="H302" s="34"/>
      <c r="I302" s="77"/>
      <c r="J302" s="20">
        <f>IF(C302="",0,$Q$10)</f>
        <v>1000</v>
      </c>
      <c r="K302" s="19">
        <f t="shared" si="26"/>
        <v>0</v>
      </c>
      <c r="L302" s="32">
        <f t="shared" si="27"/>
        <v>2554.098598620138</v>
      </c>
      <c r="M302" s="33"/>
      <c r="N302" s="34"/>
      <c r="O302" s="32">
        <f t="shared" si="28"/>
        <v>104109.36538609647</v>
      </c>
      <c r="P302" s="33"/>
      <c r="Q302" s="34"/>
      <c r="R302" s="21">
        <f t="shared" si="29"/>
        <v>78.71328642572001</v>
      </c>
    </row>
    <row r="303" spans="2:18" ht="17.25" customHeight="1">
      <c r="B303" s="17">
        <f>ROWS($B$22:B303)</f>
        <v>282</v>
      </c>
      <c r="C303" s="18">
        <f t="shared" si="24"/>
        <v>50054</v>
      </c>
      <c r="D303" s="19">
        <f t="shared" si="25"/>
        <v>104109.36538609647</v>
      </c>
      <c r="E303" s="20">
        <f>_xlfn.IFERROR(-IPMT($E$10/12,1,R302,D303),0)</f>
        <v>433.78902244206853</v>
      </c>
      <c r="F303" s="32">
        <f>_xlfn.IFERROR(-PPMT($E$10/12,1,R302,D303),0)</f>
        <v>1120.309576178069</v>
      </c>
      <c r="G303" s="33"/>
      <c r="H303" s="34"/>
      <c r="I303" s="77"/>
      <c r="J303" s="20">
        <f>IF(C303="",0,$Q$10)</f>
        <v>1000</v>
      </c>
      <c r="K303" s="19">
        <f t="shared" si="26"/>
        <v>0</v>
      </c>
      <c r="L303" s="32">
        <f t="shared" si="27"/>
        <v>2554.0985986201376</v>
      </c>
      <c r="M303" s="33"/>
      <c r="N303" s="34"/>
      <c r="O303" s="32">
        <f t="shared" si="28"/>
        <v>102989.0558099184</v>
      </c>
      <c r="P303" s="33"/>
      <c r="Q303" s="34"/>
      <c r="R303" s="21">
        <f t="shared" si="29"/>
        <v>77.71328642571999</v>
      </c>
    </row>
    <row r="304" spans="2:18" ht="17.25" customHeight="1">
      <c r="B304" s="17">
        <f>ROWS($B$22:B304)</f>
        <v>283</v>
      </c>
      <c r="C304" s="18">
        <f t="shared" si="24"/>
        <v>50085</v>
      </c>
      <c r="D304" s="19">
        <f t="shared" si="25"/>
        <v>102989.0558099184</v>
      </c>
      <c r="E304" s="20">
        <f>_xlfn.IFERROR(-IPMT($E$10/12,1,R303,D304),0)</f>
        <v>429.12106587465996</v>
      </c>
      <c r="F304" s="32">
        <f>_xlfn.IFERROR(-PPMT($E$10/12,1,R303,D304),0)</f>
        <v>1124.9775327454781</v>
      </c>
      <c r="G304" s="33"/>
      <c r="H304" s="34"/>
      <c r="I304" s="77"/>
      <c r="J304" s="20">
        <f>IF(C304="",0,$Q$10)</f>
        <v>1000</v>
      </c>
      <c r="K304" s="19">
        <f t="shared" si="26"/>
        <v>0</v>
      </c>
      <c r="L304" s="32">
        <f t="shared" si="27"/>
        <v>2554.098598620138</v>
      </c>
      <c r="M304" s="33"/>
      <c r="N304" s="34"/>
      <c r="O304" s="32">
        <f t="shared" si="28"/>
        <v>101864.07827717291</v>
      </c>
      <c r="P304" s="33"/>
      <c r="Q304" s="34"/>
      <c r="R304" s="21">
        <f t="shared" si="29"/>
        <v>76.71328642571999</v>
      </c>
    </row>
    <row r="305" spans="2:18" ht="17.25" customHeight="1">
      <c r="B305" s="17">
        <f>ROWS($B$22:B305)</f>
        <v>284</v>
      </c>
      <c r="C305" s="18">
        <f t="shared" si="24"/>
        <v>50113</v>
      </c>
      <c r="D305" s="19">
        <f t="shared" si="25"/>
        <v>101864.07827717291</v>
      </c>
      <c r="E305" s="20">
        <f>_xlfn.IFERROR(-IPMT($E$10/12,1,R304,D305),0)</f>
        <v>424.4336594882205</v>
      </c>
      <c r="F305" s="32">
        <f>_xlfn.IFERROR(-PPMT($E$10/12,1,R304,D305),0)</f>
        <v>1129.6649391319174</v>
      </c>
      <c r="G305" s="33"/>
      <c r="H305" s="34"/>
      <c r="I305" s="77"/>
      <c r="J305" s="20">
        <f>IF(C305="",0,$Q$10)</f>
        <v>1000</v>
      </c>
      <c r="K305" s="19">
        <f t="shared" si="26"/>
        <v>0</v>
      </c>
      <c r="L305" s="32">
        <f t="shared" si="27"/>
        <v>2554.0985986201376</v>
      </c>
      <c r="M305" s="33"/>
      <c r="N305" s="34"/>
      <c r="O305" s="32">
        <f t="shared" si="28"/>
        <v>100734.41333804099</v>
      </c>
      <c r="P305" s="33"/>
      <c r="Q305" s="34"/>
      <c r="R305" s="21">
        <f t="shared" si="29"/>
        <v>75.71328642571997</v>
      </c>
    </row>
    <row r="306" spans="2:18" ht="17.25" customHeight="1">
      <c r="B306" s="17">
        <f>ROWS($B$22:B306)</f>
        <v>285</v>
      </c>
      <c r="C306" s="18">
        <f t="shared" si="24"/>
        <v>50144</v>
      </c>
      <c r="D306" s="19">
        <f t="shared" si="25"/>
        <v>100734.41333804099</v>
      </c>
      <c r="E306" s="20">
        <f>_xlfn.IFERROR(-IPMT($E$10/12,1,R305,D306),0)</f>
        <v>419.7267222418375</v>
      </c>
      <c r="F306" s="32">
        <f>_xlfn.IFERROR(-PPMT($E$10/12,1,R305,D306),0)</f>
        <v>1134.3718763783008</v>
      </c>
      <c r="G306" s="33"/>
      <c r="H306" s="34"/>
      <c r="I306" s="77"/>
      <c r="J306" s="20">
        <f>IF(C306="",0,$Q$10)</f>
        <v>1000</v>
      </c>
      <c r="K306" s="19">
        <f t="shared" si="26"/>
        <v>0</v>
      </c>
      <c r="L306" s="32">
        <f t="shared" si="27"/>
        <v>2554.0985986201385</v>
      </c>
      <c r="M306" s="33"/>
      <c r="N306" s="34"/>
      <c r="O306" s="32">
        <f t="shared" si="28"/>
        <v>99600.0414616627</v>
      </c>
      <c r="P306" s="33"/>
      <c r="Q306" s="34"/>
      <c r="R306" s="21">
        <f t="shared" si="29"/>
        <v>74.71328642571996</v>
      </c>
    </row>
    <row r="307" spans="2:18" ht="17.25" customHeight="1">
      <c r="B307" s="17">
        <f>ROWS($B$22:B307)</f>
        <v>286</v>
      </c>
      <c r="C307" s="18">
        <f t="shared" si="24"/>
        <v>50174</v>
      </c>
      <c r="D307" s="19">
        <f t="shared" si="25"/>
        <v>99600.0414616627</v>
      </c>
      <c r="E307" s="20">
        <f>_xlfn.IFERROR(-IPMT($E$10/12,1,R306,D307),0)</f>
        <v>415.00017275692784</v>
      </c>
      <c r="F307" s="32">
        <f>_xlfn.IFERROR(-PPMT($E$10/12,1,R306,D307),0)</f>
        <v>1139.0984258632107</v>
      </c>
      <c r="G307" s="33"/>
      <c r="H307" s="34"/>
      <c r="I307" s="77"/>
      <c r="J307" s="20">
        <f>IF(C307="",0,$Q$10)</f>
        <v>1000</v>
      </c>
      <c r="K307" s="19">
        <f t="shared" si="26"/>
        <v>0</v>
      </c>
      <c r="L307" s="32">
        <f t="shared" si="27"/>
        <v>2554.0985986201385</v>
      </c>
      <c r="M307" s="33"/>
      <c r="N307" s="34"/>
      <c r="O307" s="32">
        <f t="shared" si="28"/>
        <v>98460.94303579949</v>
      </c>
      <c r="P307" s="33"/>
      <c r="Q307" s="34"/>
      <c r="R307" s="21">
        <f t="shared" si="29"/>
        <v>73.71328642571997</v>
      </c>
    </row>
    <row r="308" spans="2:18" ht="17.25" customHeight="1">
      <c r="B308" s="17">
        <f>ROWS($B$22:B308)</f>
        <v>287</v>
      </c>
      <c r="C308" s="18">
        <f t="shared" si="24"/>
        <v>50205</v>
      </c>
      <c r="D308" s="19">
        <f t="shared" si="25"/>
        <v>98460.94303579949</v>
      </c>
      <c r="E308" s="20">
        <f>_xlfn.IFERROR(-IPMT($E$10/12,1,R307,D308),0)</f>
        <v>410.2539293158312</v>
      </c>
      <c r="F308" s="32">
        <f>_xlfn.IFERROR(-PPMT($E$10/12,1,R307,D308),0)</f>
        <v>1143.8446693043074</v>
      </c>
      <c r="G308" s="33"/>
      <c r="H308" s="34"/>
      <c r="I308" s="77"/>
      <c r="J308" s="20">
        <f>IF(C308="",0,$Q$10)</f>
        <v>1000</v>
      </c>
      <c r="K308" s="19">
        <f t="shared" si="26"/>
        <v>0</v>
      </c>
      <c r="L308" s="32">
        <f t="shared" si="27"/>
        <v>2554.0985986201385</v>
      </c>
      <c r="M308" s="33"/>
      <c r="N308" s="34"/>
      <c r="O308" s="32">
        <f t="shared" si="28"/>
        <v>97317.09836649518</v>
      </c>
      <c r="P308" s="33"/>
      <c r="Q308" s="34"/>
      <c r="R308" s="21">
        <f t="shared" si="29"/>
        <v>72.71328642571994</v>
      </c>
    </row>
    <row r="309" spans="2:18" ht="17.25" customHeight="1">
      <c r="B309" s="17">
        <f>ROWS($B$22:B309)</f>
        <v>288</v>
      </c>
      <c r="C309" s="18">
        <f t="shared" si="24"/>
        <v>50235</v>
      </c>
      <c r="D309" s="19">
        <f t="shared" si="25"/>
        <v>97317.09836649518</v>
      </c>
      <c r="E309" s="20">
        <f>_xlfn.IFERROR(-IPMT($E$10/12,1,R308,D309),0)</f>
        <v>405.4879098603966</v>
      </c>
      <c r="F309" s="32">
        <f>_xlfn.IFERROR(-PPMT($E$10/12,1,R308,D309),0)</f>
        <v>1148.6106887597423</v>
      </c>
      <c r="G309" s="33"/>
      <c r="H309" s="34"/>
      <c r="I309" s="77"/>
      <c r="J309" s="20">
        <f>IF(C309="",0,$Q$10)</f>
        <v>1000</v>
      </c>
      <c r="K309" s="19">
        <f t="shared" si="26"/>
        <v>0</v>
      </c>
      <c r="L309" s="32">
        <f t="shared" si="27"/>
        <v>2554.098598620139</v>
      </c>
      <c r="M309" s="33"/>
      <c r="N309" s="34"/>
      <c r="O309" s="32">
        <f t="shared" si="28"/>
        <v>96168.48767773544</v>
      </c>
      <c r="P309" s="33"/>
      <c r="Q309" s="34"/>
      <c r="R309" s="21">
        <f t="shared" si="29"/>
        <v>71.71328642572</v>
      </c>
    </row>
    <row r="310" spans="2:18" ht="17.25" customHeight="1">
      <c r="B310" s="17">
        <f>ROWS($B$22:B310)</f>
        <v>289</v>
      </c>
      <c r="C310" s="18">
        <f t="shared" si="24"/>
        <v>50266</v>
      </c>
      <c r="D310" s="19">
        <f t="shared" si="25"/>
        <v>96168.48767773544</v>
      </c>
      <c r="E310" s="20">
        <f>_xlfn.IFERROR(-IPMT($E$10/12,1,R309,D310),0)</f>
        <v>400.7020319905643</v>
      </c>
      <c r="F310" s="32">
        <f>_xlfn.IFERROR(-PPMT($E$10/12,1,R309,D310),0)</f>
        <v>1153.3965666295735</v>
      </c>
      <c r="G310" s="33"/>
      <c r="H310" s="34"/>
      <c r="I310" s="77"/>
      <c r="J310" s="20">
        <f>IF(C310="",0,$Q$10)</f>
        <v>1000</v>
      </c>
      <c r="K310" s="19">
        <f t="shared" si="26"/>
        <v>0</v>
      </c>
      <c r="L310" s="32">
        <f t="shared" si="27"/>
        <v>2554.0985986201376</v>
      </c>
      <c r="M310" s="33"/>
      <c r="N310" s="34"/>
      <c r="O310" s="32">
        <f t="shared" si="28"/>
        <v>95015.09111110587</v>
      </c>
      <c r="P310" s="33"/>
      <c r="Q310" s="34"/>
      <c r="R310" s="21">
        <f t="shared" si="29"/>
        <v>70.71328642571996</v>
      </c>
    </row>
    <row r="311" spans="2:18" ht="17.25" customHeight="1">
      <c r="B311" s="17">
        <f>ROWS($B$22:B311)</f>
        <v>290</v>
      </c>
      <c r="C311" s="18">
        <f t="shared" si="24"/>
        <v>50297</v>
      </c>
      <c r="D311" s="19">
        <f t="shared" si="25"/>
        <v>95015.09111110587</v>
      </c>
      <c r="E311" s="20">
        <f>_xlfn.IFERROR(-IPMT($E$10/12,1,R310,D311),0)</f>
        <v>395.8962129629411</v>
      </c>
      <c r="F311" s="32">
        <f>_xlfn.IFERROR(-PPMT($E$10/12,1,R310,D311),0)</f>
        <v>1158.2023856571977</v>
      </c>
      <c r="G311" s="33"/>
      <c r="H311" s="34"/>
      <c r="I311" s="77"/>
      <c r="J311" s="20">
        <f>IF(C311="",0,$Q$10)</f>
        <v>1000</v>
      </c>
      <c r="K311" s="19">
        <f t="shared" si="26"/>
        <v>0</v>
      </c>
      <c r="L311" s="32">
        <f t="shared" si="27"/>
        <v>2554.0985986201385</v>
      </c>
      <c r="M311" s="33"/>
      <c r="N311" s="34"/>
      <c r="O311" s="32">
        <f t="shared" si="28"/>
        <v>93856.88872544866</v>
      </c>
      <c r="P311" s="33"/>
      <c r="Q311" s="34"/>
      <c r="R311" s="21">
        <f t="shared" si="29"/>
        <v>69.71328642571999</v>
      </c>
    </row>
    <row r="312" spans="2:18" ht="17.25" customHeight="1">
      <c r="B312" s="17">
        <f>ROWS($B$22:B312)</f>
        <v>291</v>
      </c>
      <c r="C312" s="18">
        <f t="shared" si="24"/>
        <v>50327</v>
      </c>
      <c r="D312" s="19">
        <f t="shared" si="25"/>
        <v>93856.88872544866</v>
      </c>
      <c r="E312" s="20">
        <f>_xlfn.IFERROR(-IPMT($E$10/12,1,R311,D312),0)</f>
        <v>391.07036968936944</v>
      </c>
      <c r="F312" s="32">
        <f>_xlfn.IFERROR(-PPMT($E$10/12,1,R311,D312),0)</f>
        <v>1163.0282289307684</v>
      </c>
      <c r="G312" s="33"/>
      <c r="H312" s="34"/>
      <c r="I312" s="77"/>
      <c r="J312" s="20">
        <f>IF(C312="",0,$Q$10)</f>
        <v>1000</v>
      </c>
      <c r="K312" s="19">
        <f t="shared" si="26"/>
        <v>0</v>
      </c>
      <c r="L312" s="32">
        <f t="shared" si="27"/>
        <v>2554.0985986201376</v>
      </c>
      <c r="M312" s="33"/>
      <c r="N312" s="34"/>
      <c r="O312" s="32">
        <f t="shared" si="28"/>
        <v>92693.8604965179</v>
      </c>
      <c r="P312" s="33"/>
      <c r="Q312" s="34"/>
      <c r="R312" s="21">
        <f t="shared" si="29"/>
        <v>68.71328642572003</v>
      </c>
    </row>
    <row r="313" spans="2:18" ht="17.25" customHeight="1">
      <c r="B313" s="17">
        <f>ROWS($B$22:B313)</f>
        <v>292</v>
      </c>
      <c r="C313" s="18">
        <f t="shared" si="24"/>
        <v>50358</v>
      </c>
      <c r="D313" s="19">
        <f t="shared" si="25"/>
        <v>92693.8604965179</v>
      </c>
      <c r="E313" s="20">
        <f>_xlfn.IFERROR(-IPMT($E$10/12,1,R312,D313),0)</f>
        <v>386.2244187354912</v>
      </c>
      <c r="F313" s="32">
        <f>_xlfn.IFERROR(-PPMT($E$10/12,1,R312,D313),0)</f>
        <v>1167.8741798846459</v>
      </c>
      <c r="G313" s="33"/>
      <c r="H313" s="34"/>
      <c r="I313" s="77"/>
      <c r="J313" s="20">
        <f>IF(C313="",0,$Q$10)</f>
        <v>1000</v>
      </c>
      <c r="K313" s="19">
        <f t="shared" si="26"/>
        <v>0</v>
      </c>
      <c r="L313" s="32">
        <f t="shared" si="27"/>
        <v>2554.098598620137</v>
      </c>
      <c r="M313" s="33"/>
      <c r="N313" s="34"/>
      <c r="O313" s="32">
        <f t="shared" si="28"/>
        <v>91525.98631663325</v>
      </c>
      <c r="P313" s="33"/>
      <c r="Q313" s="34"/>
      <c r="R313" s="21">
        <f t="shared" si="29"/>
        <v>67.71328642572</v>
      </c>
    </row>
    <row r="314" spans="2:18" ht="17.25" customHeight="1">
      <c r="B314" s="17">
        <f>ROWS($B$22:B314)</f>
        <v>293</v>
      </c>
      <c r="C314" s="18">
        <f t="shared" si="24"/>
        <v>50388</v>
      </c>
      <c r="D314" s="19">
        <f t="shared" si="25"/>
        <v>91525.98631663325</v>
      </c>
      <c r="E314" s="20">
        <f>_xlfn.IFERROR(-IPMT($E$10/12,1,R313,D314),0)</f>
        <v>381.3582763193052</v>
      </c>
      <c r="F314" s="32">
        <f>_xlfn.IFERROR(-PPMT($E$10/12,1,R313,D314),0)</f>
        <v>1172.7403223008328</v>
      </c>
      <c r="G314" s="33"/>
      <c r="H314" s="34"/>
      <c r="I314" s="77"/>
      <c r="J314" s="20">
        <f>IF(C314="",0,$Q$10)</f>
        <v>1000</v>
      </c>
      <c r="K314" s="19">
        <f t="shared" si="26"/>
        <v>0</v>
      </c>
      <c r="L314" s="32">
        <f t="shared" si="27"/>
        <v>2554.098598620138</v>
      </c>
      <c r="M314" s="33"/>
      <c r="N314" s="34"/>
      <c r="O314" s="32">
        <f t="shared" si="28"/>
        <v>90353.24599433242</v>
      </c>
      <c r="P314" s="33"/>
      <c r="Q314" s="34"/>
      <c r="R314" s="21">
        <f t="shared" si="29"/>
        <v>66.71328642571997</v>
      </c>
    </row>
    <row r="315" spans="2:18" ht="17.25" customHeight="1">
      <c r="B315" s="17">
        <f>ROWS($B$22:B315)</f>
        <v>294</v>
      </c>
      <c r="C315" s="18">
        <f t="shared" si="24"/>
        <v>50419</v>
      </c>
      <c r="D315" s="19">
        <f t="shared" si="25"/>
        <v>90353.24599433242</v>
      </c>
      <c r="E315" s="20">
        <f>_xlfn.IFERROR(-IPMT($E$10/12,1,R314,D315),0)</f>
        <v>376.4718583097184</v>
      </c>
      <c r="F315" s="32">
        <f>_xlfn.IFERROR(-PPMT($E$10/12,1,R314,D315),0)</f>
        <v>1177.6267403104202</v>
      </c>
      <c r="G315" s="33"/>
      <c r="H315" s="34"/>
      <c r="I315" s="77"/>
      <c r="J315" s="20">
        <f>IF(C315="",0,$Q$10)</f>
        <v>1000</v>
      </c>
      <c r="K315" s="19">
        <f t="shared" si="26"/>
        <v>0</v>
      </c>
      <c r="L315" s="32">
        <f t="shared" si="27"/>
        <v>2554.0985986201385</v>
      </c>
      <c r="M315" s="33"/>
      <c r="N315" s="34"/>
      <c r="O315" s="32">
        <f t="shared" si="28"/>
        <v>89175.619254022</v>
      </c>
      <c r="P315" s="33"/>
      <c r="Q315" s="34"/>
      <c r="R315" s="21">
        <f t="shared" si="29"/>
        <v>65.71328642571997</v>
      </c>
    </row>
    <row r="316" spans="2:18" ht="17.25" customHeight="1">
      <c r="B316" s="17">
        <f>ROWS($B$22:B316)</f>
        <v>295</v>
      </c>
      <c r="C316" s="18">
        <f t="shared" si="24"/>
        <v>50450</v>
      </c>
      <c r="D316" s="19">
        <f t="shared" si="25"/>
        <v>89175.619254022</v>
      </c>
      <c r="E316" s="20">
        <f>_xlfn.IFERROR(-IPMT($E$10/12,1,R315,D316),0)</f>
        <v>371.5650802250917</v>
      </c>
      <c r="F316" s="32">
        <f>_xlfn.IFERROR(-PPMT($E$10/12,1,R315,D316),0)</f>
        <v>1182.533518395047</v>
      </c>
      <c r="G316" s="33"/>
      <c r="H316" s="34"/>
      <c r="I316" s="77"/>
      <c r="J316" s="20">
        <f>IF(C316="",0,$Q$10)</f>
        <v>1000</v>
      </c>
      <c r="K316" s="19">
        <f t="shared" si="26"/>
        <v>0</v>
      </c>
      <c r="L316" s="32">
        <f t="shared" si="27"/>
        <v>2554.0985986201385</v>
      </c>
      <c r="M316" s="33"/>
      <c r="N316" s="34"/>
      <c r="O316" s="32">
        <f t="shared" si="28"/>
        <v>87993.08573562696</v>
      </c>
      <c r="P316" s="33"/>
      <c r="Q316" s="34"/>
      <c r="R316" s="21">
        <f t="shared" si="29"/>
        <v>64.71328642571997</v>
      </c>
    </row>
    <row r="317" spans="2:18" ht="17.25" customHeight="1">
      <c r="B317" s="17">
        <f>ROWS($B$22:B317)</f>
        <v>296</v>
      </c>
      <c r="C317" s="18">
        <f t="shared" si="24"/>
        <v>50478</v>
      </c>
      <c r="D317" s="19">
        <f t="shared" si="25"/>
        <v>87993.08573562696</v>
      </c>
      <c r="E317" s="20">
        <f>_xlfn.IFERROR(-IPMT($E$10/12,1,R316,D317),0)</f>
        <v>366.637857231779</v>
      </c>
      <c r="F317" s="32">
        <f>_xlfn.IFERROR(-PPMT($E$10/12,1,R316,D317),0)</f>
        <v>1187.4607413883593</v>
      </c>
      <c r="G317" s="33"/>
      <c r="H317" s="34"/>
      <c r="I317" s="77"/>
      <c r="J317" s="20">
        <f>IF(C317="",0,$Q$10)</f>
        <v>1000</v>
      </c>
      <c r="K317" s="19">
        <f t="shared" si="26"/>
        <v>0</v>
      </c>
      <c r="L317" s="32">
        <f t="shared" si="27"/>
        <v>2554.0985986201385</v>
      </c>
      <c r="M317" s="33"/>
      <c r="N317" s="34"/>
      <c r="O317" s="32">
        <f t="shared" si="28"/>
        <v>86805.62499423859</v>
      </c>
      <c r="P317" s="33"/>
      <c r="Q317" s="34"/>
      <c r="R317" s="21">
        <f t="shared" si="29"/>
        <v>63.713286425720014</v>
      </c>
    </row>
    <row r="318" spans="2:18" ht="17.25" customHeight="1">
      <c r="B318" s="17">
        <f>ROWS($B$22:B318)</f>
        <v>297</v>
      </c>
      <c r="C318" s="18">
        <f t="shared" si="24"/>
        <v>50509</v>
      </c>
      <c r="D318" s="19">
        <f t="shared" si="25"/>
        <v>86805.62499423859</v>
      </c>
      <c r="E318" s="20">
        <f>_xlfn.IFERROR(-IPMT($E$10/12,1,R317,D318),0)</f>
        <v>361.6901041426608</v>
      </c>
      <c r="F318" s="32">
        <f>_xlfn.IFERROR(-PPMT($E$10/12,1,R317,D318),0)</f>
        <v>1192.4084944774763</v>
      </c>
      <c r="G318" s="33"/>
      <c r="H318" s="34"/>
      <c r="I318" s="77"/>
      <c r="J318" s="20">
        <f>IF(C318="",0,$Q$10)</f>
        <v>1000</v>
      </c>
      <c r="K318" s="19">
        <f t="shared" si="26"/>
        <v>0</v>
      </c>
      <c r="L318" s="32">
        <f t="shared" si="27"/>
        <v>2554.098598620137</v>
      </c>
      <c r="M318" s="33"/>
      <c r="N318" s="34"/>
      <c r="O318" s="32">
        <f t="shared" si="28"/>
        <v>85613.21649976111</v>
      </c>
      <c r="P318" s="33"/>
      <c r="Q318" s="34"/>
      <c r="R318" s="21">
        <f t="shared" si="29"/>
        <v>62.71328642571997</v>
      </c>
    </row>
    <row r="319" spans="2:18" ht="17.25" customHeight="1">
      <c r="B319" s="17">
        <f>ROWS($B$22:B319)</f>
        <v>298</v>
      </c>
      <c r="C319" s="18">
        <f t="shared" si="24"/>
        <v>50539</v>
      </c>
      <c r="D319" s="19">
        <f t="shared" si="25"/>
        <v>85613.21649976111</v>
      </c>
      <c r="E319" s="20">
        <f>_xlfn.IFERROR(-IPMT($E$10/12,1,R318,D319),0)</f>
        <v>356.7217354156713</v>
      </c>
      <c r="F319" s="32">
        <f>_xlfn.IFERROR(-PPMT($E$10/12,1,R318,D319),0)</f>
        <v>1197.376863204467</v>
      </c>
      <c r="G319" s="33"/>
      <c r="H319" s="34"/>
      <c r="I319" s="77"/>
      <c r="J319" s="20">
        <f>IF(C319="",0,$Q$10)</f>
        <v>1000</v>
      </c>
      <c r="K319" s="19">
        <f t="shared" si="26"/>
        <v>0</v>
      </c>
      <c r="L319" s="32">
        <f t="shared" si="27"/>
        <v>2554.0985986201385</v>
      </c>
      <c r="M319" s="33"/>
      <c r="N319" s="34"/>
      <c r="O319" s="32">
        <f t="shared" si="28"/>
        <v>84415.83963655664</v>
      </c>
      <c r="P319" s="33"/>
      <c r="Q319" s="34"/>
      <c r="R319" s="21">
        <f t="shared" si="29"/>
        <v>61.71328642572</v>
      </c>
    </row>
    <row r="320" spans="2:18" ht="17.25" customHeight="1">
      <c r="B320" s="17">
        <f>ROWS($B$22:B320)</f>
        <v>299</v>
      </c>
      <c r="C320" s="18">
        <f t="shared" si="24"/>
        <v>50570</v>
      </c>
      <c r="D320" s="19">
        <f t="shared" si="25"/>
        <v>84415.83963655664</v>
      </c>
      <c r="E320" s="20">
        <f>_xlfn.IFERROR(-IPMT($E$10/12,1,R319,D320),0)</f>
        <v>351.7326651523193</v>
      </c>
      <c r="F320" s="32">
        <f>_xlfn.IFERROR(-PPMT($E$10/12,1,R319,D320),0)</f>
        <v>1202.3659334678184</v>
      </c>
      <c r="G320" s="33"/>
      <c r="H320" s="34"/>
      <c r="I320" s="77"/>
      <c r="J320" s="20">
        <f>IF(C320="",0,$Q$10)</f>
        <v>1000</v>
      </c>
      <c r="K320" s="19">
        <f t="shared" si="26"/>
        <v>0</v>
      </c>
      <c r="L320" s="32">
        <f t="shared" si="27"/>
        <v>2554.0985986201376</v>
      </c>
      <c r="M320" s="33"/>
      <c r="N320" s="34"/>
      <c r="O320" s="32">
        <f t="shared" si="28"/>
        <v>83213.47370308882</v>
      </c>
      <c r="P320" s="33"/>
      <c r="Q320" s="34"/>
      <c r="R320" s="21">
        <f t="shared" si="29"/>
        <v>60.713286425719986</v>
      </c>
    </row>
    <row r="321" spans="2:18" ht="17.25" customHeight="1">
      <c r="B321" s="17">
        <f>ROWS($B$22:B321)</f>
        <v>300</v>
      </c>
      <c r="C321" s="18">
        <f t="shared" si="24"/>
        <v>50600</v>
      </c>
      <c r="D321" s="19">
        <f t="shared" si="25"/>
        <v>83213.47370308882</v>
      </c>
      <c r="E321" s="20">
        <f>_xlfn.IFERROR(-IPMT($E$10/12,1,R320,D321),0)</f>
        <v>346.72280709620344</v>
      </c>
      <c r="F321" s="32">
        <f>_xlfn.IFERROR(-PPMT($E$10/12,1,R320,D321),0)</f>
        <v>1207.3757915239344</v>
      </c>
      <c r="G321" s="33"/>
      <c r="H321" s="34"/>
      <c r="I321" s="77"/>
      <c r="J321" s="20">
        <f>IF(C321="",0,$Q$10)</f>
        <v>1000</v>
      </c>
      <c r="K321" s="19">
        <f t="shared" si="26"/>
        <v>0</v>
      </c>
      <c r="L321" s="32">
        <f t="shared" si="27"/>
        <v>2554.0985986201376</v>
      </c>
      <c r="M321" s="33"/>
      <c r="N321" s="34"/>
      <c r="O321" s="32">
        <f t="shared" si="28"/>
        <v>82006.09791156488</v>
      </c>
      <c r="P321" s="33"/>
      <c r="Q321" s="34"/>
      <c r="R321" s="21">
        <f t="shared" si="29"/>
        <v>59.71328642572001</v>
      </c>
    </row>
    <row r="322" spans="2:18" ht="17.25" customHeight="1">
      <c r="B322" s="17">
        <f>ROWS($B$22:B322)</f>
        <v>301</v>
      </c>
      <c r="C322" s="18">
        <f t="shared" si="24"/>
        <v>50631</v>
      </c>
      <c r="D322" s="19">
        <f t="shared" si="25"/>
        <v>82006.09791156488</v>
      </c>
      <c r="E322" s="20">
        <f>_xlfn.IFERROR(-IPMT($E$10/12,1,R321,D322),0)</f>
        <v>341.6920746315203</v>
      </c>
      <c r="F322" s="32">
        <f>_xlfn.IFERROR(-PPMT($E$10/12,1,R321,D322),0)</f>
        <v>1212.4065239886172</v>
      </c>
      <c r="G322" s="33"/>
      <c r="H322" s="34"/>
      <c r="I322" s="77"/>
      <c r="J322" s="20">
        <f>IF(C322="",0,$Q$10)</f>
        <v>1000</v>
      </c>
      <c r="K322" s="19">
        <f t="shared" si="26"/>
        <v>0</v>
      </c>
      <c r="L322" s="32">
        <f t="shared" si="27"/>
        <v>2554.0985986201376</v>
      </c>
      <c r="M322" s="33"/>
      <c r="N322" s="34"/>
      <c r="O322" s="32">
        <f t="shared" si="28"/>
        <v>80793.69138757627</v>
      </c>
      <c r="P322" s="33"/>
      <c r="Q322" s="34"/>
      <c r="R322" s="21">
        <f t="shared" si="29"/>
        <v>58.713286425719964</v>
      </c>
    </row>
    <row r="323" spans="2:18" ht="17.25" customHeight="1">
      <c r="B323" s="17">
        <f>ROWS($B$22:B323)</f>
        <v>302</v>
      </c>
      <c r="C323" s="18">
        <f t="shared" si="24"/>
        <v>50662</v>
      </c>
      <c r="D323" s="19">
        <f t="shared" si="25"/>
        <v>80793.69138757627</v>
      </c>
      <c r="E323" s="20">
        <f>_xlfn.IFERROR(-IPMT($E$10/12,1,R322,D323),0)</f>
        <v>336.6403807815678</v>
      </c>
      <c r="F323" s="32">
        <f>_xlfn.IFERROR(-PPMT($E$10/12,1,R322,D323),0)</f>
        <v>1217.4582178385706</v>
      </c>
      <c r="G323" s="33"/>
      <c r="H323" s="34"/>
      <c r="I323" s="77"/>
      <c r="J323" s="20">
        <f>IF(C323="",0,$Q$10)</f>
        <v>1000</v>
      </c>
      <c r="K323" s="19">
        <f t="shared" si="26"/>
        <v>0</v>
      </c>
      <c r="L323" s="32">
        <f t="shared" si="27"/>
        <v>2554.0985986201385</v>
      </c>
      <c r="M323" s="33"/>
      <c r="N323" s="34"/>
      <c r="O323" s="32">
        <f t="shared" si="28"/>
        <v>79576.2331697377</v>
      </c>
      <c r="P323" s="33"/>
      <c r="Q323" s="34"/>
      <c r="R323" s="21">
        <f t="shared" si="29"/>
        <v>57.713286425719986</v>
      </c>
    </row>
    <row r="324" spans="2:18" ht="17.25" customHeight="1">
      <c r="B324" s="17">
        <f>ROWS($B$22:B324)</f>
        <v>303</v>
      </c>
      <c r="C324" s="18">
        <f t="shared" si="24"/>
        <v>50692</v>
      </c>
      <c r="D324" s="19">
        <f t="shared" si="25"/>
        <v>79576.2331697377</v>
      </c>
      <c r="E324" s="20">
        <f>_xlfn.IFERROR(-IPMT($E$10/12,1,R323,D324),0)</f>
        <v>331.5676382072404</v>
      </c>
      <c r="F324" s="32">
        <f>_xlfn.IFERROR(-PPMT($E$10/12,1,R323,D324),0)</f>
        <v>1222.5309604128975</v>
      </c>
      <c r="G324" s="33"/>
      <c r="H324" s="34"/>
      <c r="I324" s="77"/>
      <c r="J324" s="20">
        <f>IF(C324="",0,$Q$10)</f>
        <v>1000</v>
      </c>
      <c r="K324" s="19">
        <f t="shared" si="26"/>
        <v>0</v>
      </c>
      <c r="L324" s="32">
        <f t="shared" si="27"/>
        <v>2554.0985986201376</v>
      </c>
      <c r="M324" s="33"/>
      <c r="N324" s="34"/>
      <c r="O324" s="32">
        <f t="shared" si="28"/>
        <v>78353.7022093248</v>
      </c>
      <c r="P324" s="33"/>
      <c r="Q324" s="34"/>
      <c r="R324" s="21">
        <f t="shared" si="29"/>
        <v>56.71328642571994</v>
      </c>
    </row>
    <row r="325" spans="2:18" ht="17.25" customHeight="1">
      <c r="B325" s="17">
        <f>ROWS($B$22:B325)</f>
        <v>304</v>
      </c>
      <c r="C325" s="18">
        <f t="shared" si="24"/>
        <v>50723</v>
      </c>
      <c r="D325" s="19">
        <f t="shared" si="25"/>
        <v>78353.7022093248</v>
      </c>
      <c r="E325" s="20">
        <f>_xlfn.IFERROR(-IPMT($E$10/12,1,R324,D325),0)</f>
        <v>326.47375920551997</v>
      </c>
      <c r="F325" s="32">
        <f>_xlfn.IFERROR(-PPMT($E$10/12,1,R324,D325),0)</f>
        <v>1227.6248394146185</v>
      </c>
      <c r="G325" s="33"/>
      <c r="H325" s="34"/>
      <c r="I325" s="77"/>
      <c r="J325" s="20">
        <f>IF(C325="",0,$Q$10)</f>
        <v>1000</v>
      </c>
      <c r="K325" s="19">
        <f t="shared" si="26"/>
        <v>0</v>
      </c>
      <c r="L325" s="32">
        <f t="shared" si="27"/>
        <v>2554.0985986201385</v>
      </c>
      <c r="M325" s="33"/>
      <c r="N325" s="34"/>
      <c r="O325" s="32">
        <f t="shared" si="28"/>
        <v>77126.07736991017</v>
      </c>
      <c r="P325" s="33"/>
      <c r="Q325" s="34"/>
      <c r="R325" s="21">
        <f t="shared" si="29"/>
        <v>55.713286425719964</v>
      </c>
    </row>
    <row r="326" spans="2:18" ht="17.25" customHeight="1">
      <c r="B326" s="17">
        <f>ROWS($B$22:B326)</f>
        <v>305</v>
      </c>
      <c r="C326" s="18">
        <f t="shared" si="24"/>
        <v>50753</v>
      </c>
      <c r="D326" s="19">
        <f t="shared" si="25"/>
        <v>77126.07736991017</v>
      </c>
      <c r="E326" s="20">
        <f>_xlfn.IFERROR(-IPMT($E$10/12,1,R325,D326),0)</f>
        <v>321.35865570795903</v>
      </c>
      <c r="F326" s="32">
        <f>_xlfn.IFERROR(-PPMT($E$10/12,1,R325,D326),0)</f>
        <v>1232.7399429121792</v>
      </c>
      <c r="G326" s="33"/>
      <c r="H326" s="34"/>
      <c r="I326" s="77"/>
      <c r="J326" s="20">
        <f>IF(C326="",0,$Q$10)</f>
        <v>1000</v>
      </c>
      <c r="K326" s="19">
        <f t="shared" si="26"/>
        <v>0</v>
      </c>
      <c r="L326" s="32">
        <f t="shared" si="27"/>
        <v>2554.0985986201385</v>
      </c>
      <c r="M326" s="33"/>
      <c r="N326" s="34"/>
      <c r="O326" s="32">
        <f t="shared" si="28"/>
        <v>75893.337426998</v>
      </c>
      <c r="P326" s="33"/>
      <c r="Q326" s="34"/>
      <c r="R326" s="21">
        <f t="shared" si="29"/>
        <v>54.713286425719936</v>
      </c>
    </row>
    <row r="327" spans="2:18" ht="17.25" customHeight="1">
      <c r="B327" s="17">
        <f>ROWS($B$22:B327)</f>
        <v>306</v>
      </c>
      <c r="C327" s="18">
        <f t="shared" si="24"/>
        <v>50784</v>
      </c>
      <c r="D327" s="19">
        <f t="shared" si="25"/>
        <v>75893.337426998</v>
      </c>
      <c r="E327" s="20">
        <f>_xlfn.IFERROR(-IPMT($E$10/12,1,R326,D327),0)</f>
        <v>316.2222392791583</v>
      </c>
      <c r="F327" s="32">
        <f>_xlfn.IFERROR(-PPMT($E$10/12,1,R326,D327),0)</f>
        <v>1237.8763593409808</v>
      </c>
      <c r="G327" s="33"/>
      <c r="H327" s="34"/>
      <c r="I327" s="77"/>
      <c r="J327" s="20">
        <f>IF(C327="",0,$Q$10)</f>
        <v>1000</v>
      </c>
      <c r="K327" s="19">
        <f t="shared" si="26"/>
        <v>0</v>
      </c>
      <c r="L327" s="32">
        <f t="shared" si="27"/>
        <v>2554.098598620139</v>
      </c>
      <c r="M327" s="33"/>
      <c r="N327" s="34"/>
      <c r="O327" s="32">
        <f t="shared" si="28"/>
        <v>74655.46106765702</v>
      </c>
      <c r="P327" s="33"/>
      <c r="Q327" s="34"/>
      <c r="R327" s="21">
        <f t="shared" si="29"/>
        <v>53.71328642571996</v>
      </c>
    </row>
    <row r="328" spans="2:18" ht="17.25" customHeight="1">
      <c r="B328" s="17">
        <f>ROWS($B$22:B328)</f>
        <v>307</v>
      </c>
      <c r="C328" s="18">
        <f t="shared" si="24"/>
        <v>50815</v>
      </c>
      <c r="D328" s="19">
        <f t="shared" si="25"/>
        <v>74655.46106765702</v>
      </c>
      <c r="E328" s="20">
        <f>_xlfn.IFERROR(-IPMT($E$10/12,1,R327,D328),0)</f>
        <v>311.06442111523756</v>
      </c>
      <c r="F328" s="32">
        <f>_xlfn.IFERROR(-PPMT($E$10/12,1,R327,D328),0)</f>
        <v>1243.0341775049008</v>
      </c>
      <c r="G328" s="33"/>
      <c r="H328" s="34"/>
      <c r="I328" s="77"/>
      <c r="J328" s="20">
        <f>IF(C328="",0,$Q$10)</f>
        <v>1000</v>
      </c>
      <c r="K328" s="19">
        <f t="shared" si="26"/>
        <v>0</v>
      </c>
      <c r="L328" s="32">
        <f t="shared" si="27"/>
        <v>2554.0985986201385</v>
      </c>
      <c r="M328" s="33"/>
      <c r="N328" s="34"/>
      <c r="O328" s="32">
        <f t="shared" si="28"/>
        <v>73412.42689015211</v>
      </c>
      <c r="P328" s="33"/>
      <c r="Q328" s="34"/>
      <c r="R328" s="21">
        <f t="shared" si="29"/>
        <v>52.71328642571997</v>
      </c>
    </row>
    <row r="329" spans="2:18" ht="17.25" customHeight="1">
      <c r="B329" s="17">
        <f>ROWS($B$22:B329)</f>
        <v>308</v>
      </c>
      <c r="C329" s="18">
        <f t="shared" si="24"/>
        <v>50843</v>
      </c>
      <c r="D329" s="19">
        <f t="shared" si="25"/>
        <v>73412.42689015211</v>
      </c>
      <c r="E329" s="20">
        <f>_xlfn.IFERROR(-IPMT($E$10/12,1,R328,D329),0)</f>
        <v>305.8851120423005</v>
      </c>
      <c r="F329" s="32">
        <f>_xlfn.IFERROR(-PPMT($E$10/12,1,R328,D329),0)</f>
        <v>1248.2134865778376</v>
      </c>
      <c r="G329" s="33"/>
      <c r="H329" s="34"/>
      <c r="I329" s="77"/>
      <c r="J329" s="20">
        <f>IF(C329="",0,$Q$10)</f>
        <v>1000</v>
      </c>
      <c r="K329" s="19">
        <f t="shared" si="26"/>
        <v>0</v>
      </c>
      <c r="L329" s="32">
        <f t="shared" si="27"/>
        <v>2554.098598620138</v>
      </c>
      <c r="M329" s="33"/>
      <c r="N329" s="34"/>
      <c r="O329" s="32">
        <f t="shared" si="28"/>
        <v>72164.21340357428</v>
      </c>
      <c r="P329" s="33"/>
      <c r="Q329" s="34"/>
      <c r="R329" s="21">
        <f t="shared" si="29"/>
        <v>51.71328642571996</v>
      </c>
    </row>
    <row r="330" spans="2:18" ht="17.25" customHeight="1">
      <c r="B330" s="17">
        <f>ROWS($B$22:B330)</f>
        <v>309</v>
      </c>
      <c r="C330" s="18">
        <f t="shared" si="24"/>
        <v>50874</v>
      </c>
      <c r="D330" s="19">
        <f t="shared" si="25"/>
        <v>72164.21340357428</v>
      </c>
      <c r="E330" s="20">
        <f>_xlfn.IFERROR(-IPMT($E$10/12,1,R329,D330),0)</f>
        <v>300.68422251489284</v>
      </c>
      <c r="F330" s="32">
        <f>_xlfn.IFERROR(-PPMT($E$10/12,1,R329,D330),0)</f>
        <v>1253.4143761052455</v>
      </c>
      <c r="G330" s="33"/>
      <c r="H330" s="34"/>
      <c r="I330" s="77"/>
      <c r="J330" s="20">
        <f>IF(C330="",0,$Q$10)</f>
        <v>1000</v>
      </c>
      <c r="K330" s="19">
        <f t="shared" si="26"/>
        <v>0</v>
      </c>
      <c r="L330" s="32">
        <f t="shared" si="27"/>
        <v>2554.0985986201385</v>
      </c>
      <c r="M330" s="33"/>
      <c r="N330" s="34"/>
      <c r="O330" s="32">
        <f t="shared" si="28"/>
        <v>70910.79902746904</v>
      </c>
      <c r="P330" s="33"/>
      <c r="Q330" s="34"/>
      <c r="R330" s="21">
        <f t="shared" si="29"/>
        <v>50.71328642571996</v>
      </c>
    </row>
    <row r="331" spans="2:18" ht="17.25" customHeight="1">
      <c r="B331" s="17">
        <f>ROWS($B$22:B331)</f>
        <v>310</v>
      </c>
      <c r="C331" s="18">
        <f t="shared" si="24"/>
        <v>50904</v>
      </c>
      <c r="D331" s="19">
        <f t="shared" si="25"/>
        <v>70910.79902746904</v>
      </c>
      <c r="E331" s="20">
        <f>_xlfn.IFERROR(-IPMT($E$10/12,1,R330,D331),0)</f>
        <v>295.4616626144543</v>
      </c>
      <c r="F331" s="32">
        <f>_xlfn.IFERROR(-PPMT($E$10/12,1,R330,D331),0)</f>
        <v>1258.6369360056842</v>
      </c>
      <c r="G331" s="33"/>
      <c r="H331" s="34"/>
      <c r="I331" s="77"/>
      <c r="J331" s="20">
        <f>IF(C331="",0,$Q$10)</f>
        <v>1000</v>
      </c>
      <c r="K331" s="19">
        <f t="shared" si="26"/>
        <v>0</v>
      </c>
      <c r="L331" s="32">
        <f t="shared" si="27"/>
        <v>2554.0985986201385</v>
      </c>
      <c r="M331" s="33"/>
      <c r="N331" s="34"/>
      <c r="O331" s="32">
        <f t="shared" si="28"/>
        <v>69652.16209146335</v>
      </c>
      <c r="P331" s="33"/>
      <c r="Q331" s="34"/>
      <c r="R331" s="21">
        <f t="shared" si="29"/>
        <v>49.71328642571993</v>
      </c>
    </row>
    <row r="332" spans="2:18" ht="17.25" customHeight="1">
      <c r="B332" s="17">
        <f>ROWS($B$22:B332)</f>
        <v>311</v>
      </c>
      <c r="C332" s="18">
        <f t="shared" si="24"/>
        <v>50935</v>
      </c>
      <c r="D332" s="19">
        <f t="shared" si="25"/>
        <v>69652.16209146335</v>
      </c>
      <c r="E332" s="20">
        <f>_xlfn.IFERROR(-IPMT($E$10/12,1,R331,D332),0)</f>
        <v>290.21734204776396</v>
      </c>
      <c r="F332" s="32">
        <f>_xlfn.IFERROR(-PPMT($E$10/12,1,R331,D332),0)</f>
        <v>1263.8812565723752</v>
      </c>
      <c r="G332" s="33"/>
      <c r="H332" s="34"/>
      <c r="I332" s="77"/>
      <c r="J332" s="20">
        <f>IF(C332="",0,$Q$10)</f>
        <v>1000</v>
      </c>
      <c r="K332" s="19">
        <f t="shared" si="26"/>
        <v>0</v>
      </c>
      <c r="L332" s="32">
        <f t="shared" si="27"/>
        <v>2554.098598620139</v>
      </c>
      <c r="M332" s="33"/>
      <c r="N332" s="34"/>
      <c r="O332" s="32">
        <f t="shared" si="28"/>
        <v>68388.28083489097</v>
      </c>
      <c r="P332" s="33"/>
      <c r="Q332" s="34"/>
      <c r="R332" s="21">
        <f t="shared" si="29"/>
        <v>48.71328642571997</v>
      </c>
    </row>
    <row r="333" spans="2:18" ht="17.25" customHeight="1">
      <c r="B333" s="17">
        <f>ROWS($B$22:B333)</f>
        <v>312</v>
      </c>
      <c r="C333" s="18">
        <f t="shared" si="24"/>
        <v>50965</v>
      </c>
      <c r="D333" s="19">
        <f t="shared" si="25"/>
        <v>68388.28083489097</v>
      </c>
      <c r="E333" s="20">
        <f>_xlfn.IFERROR(-IPMT($E$10/12,1,R332,D333),0)</f>
        <v>284.9511701453791</v>
      </c>
      <c r="F333" s="32">
        <f>_xlfn.IFERROR(-PPMT($E$10/12,1,R332,D333),0)</f>
        <v>1269.147428474759</v>
      </c>
      <c r="G333" s="33"/>
      <c r="H333" s="34"/>
      <c r="I333" s="77"/>
      <c r="J333" s="20">
        <f>IF(C333="",0,$Q$10)</f>
        <v>1000</v>
      </c>
      <c r="K333" s="19">
        <f t="shared" si="26"/>
        <v>0</v>
      </c>
      <c r="L333" s="32">
        <f t="shared" si="27"/>
        <v>2554.098598620138</v>
      </c>
      <c r="M333" s="33"/>
      <c r="N333" s="34"/>
      <c r="O333" s="32">
        <f t="shared" si="28"/>
        <v>67119.13340641622</v>
      </c>
      <c r="P333" s="33"/>
      <c r="Q333" s="34"/>
      <c r="R333" s="21">
        <f t="shared" si="29"/>
        <v>47.71328642571998</v>
      </c>
    </row>
    <row r="334" spans="2:18" ht="17.25" customHeight="1">
      <c r="B334" s="17">
        <f>ROWS($B$22:B334)</f>
        <v>313</v>
      </c>
      <c r="C334" s="18">
        <f t="shared" si="24"/>
        <v>50996</v>
      </c>
      <c r="D334" s="19">
        <f t="shared" si="25"/>
        <v>67119.13340641622</v>
      </c>
      <c r="E334" s="20">
        <f>_xlfn.IFERROR(-IPMT($E$10/12,1,R333,D334),0)</f>
        <v>279.6630558600676</v>
      </c>
      <c r="F334" s="32">
        <f>_xlfn.IFERROR(-PPMT($E$10/12,1,R333,D334),0)</f>
        <v>1274.4355427600703</v>
      </c>
      <c r="G334" s="33"/>
      <c r="H334" s="34"/>
      <c r="I334" s="77"/>
      <c r="J334" s="20">
        <f>IF(C334="",0,$Q$10)</f>
        <v>1000</v>
      </c>
      <c r="K334" s="19">
        <f t="shared" si="26"/>
        <v>0</v>
      </c>
      <c r="L334" s="32">
        <f t="shared" si="27"/>
        <v>2554.0985986201376</v>
      </c>
      <c r="M334" s="33"/>
      <c r="N334" s="34"/>
      <c r="O334" s="32">
        <f t="shared" si="28"/>
        <v>65844.69786365615</v>
      </c>
      <c r="P334" s="33"/>
      <c r="Q334" s="34"/>
      <c r="R334" s="21">
        <f t="shared" si="29"/>
        <v>46.71328642572</v>
      </c>
    </row>
    <row r="335" spans="2:18" ht="17.25" customHeight="1">
      <c r="B335" s="17">
        <f>ROWS($B$22:B335)</f>
        <v>314</v>
      </c>
      <c r="C335" s="18">
        <f t="shared" si="24"/>
        <v>51027</v>
      </c>
      <c r="D335" s="19">
        <f t="shared" si="25"/>
        <v>65844.69786365615</v>
      </c>
      <c r="E335" s="20">
        <f>_xlfn.IFERROR(-IPMT($E$10/12,1,R334,D335),0)</f>
        <v>274.35290776523397</v>
      </c>
      <c r="F335" s="32">
        <f>_xlfn.IFERROR(-PPMT($E$10/12,1,R334,D335),0)</f>
        <v>1279.7456908549032</v>
      </c>
      <c r="G335" s="33"/>
      <c r="H335" s="34"/>
      <c r="I335" s="77"/>
      <c r="J335" s="20">
        <f>IF(C335="",0,$Q$10)</f>
        <v>1000</v>
      </c>
      <c r="K335" s="19">
        <f t="shared" si="26"/>
        <v>0</v>
      </c>
      <c r="L335" s="32">
        <f t="shared" si="27"/>
        <v>2554.098598620137</v>
      </c>
      <c r="M335" s="33"/>
      <c r="N335" s="34"/>
      <c r="O335" s="32">
        <f t="shared" si="28"/>
        <v>64564.95217280125</v>
      </c>
      <c r="P335" s="33"/>
      <c r="Q335" s="34"/>
      <c r="R335" s="21">
        <f t="shared" si="29"/>
        <v>45.71328642571999</v>
      </c>
    </row>
    <row r="336" spans="2:18" ht="17.25" customHeight="1">
      <c r="B336" s="17">
        <f>ROWS($B$22:B336)</f>
        <v>315</v>
      </c>
      <c r="C336" s="18">
        <f t="shared" si="24"/>
        <v>51057</v>
      </c>
      <c r="D336" s="19">
        <f t="shared" si="25"/>
        <v>64564.95217280125</v>
      </c>
      <c r="E336" s="20">
        <f>_xlfn.IFERROR(-IPMT($E$10/12,1,R335,D336),0)</f>
        <v>269.02063405333854</v>
      </c>
      <c r="F336" s="32">
        <f>_xlfn.IFERROR(-PPMT($E$10/12,1,R335,D336),0)</f>
        <v>1285.077964566799</v>
      </c>
      <c r="G336" s="33"/>
      <c r="H336" s="34"/>
      <c r="I336" s="77"/>
      <c r="J336" s="20">
        <f>IF(C336="",0,$Q$10)</f>
        <v>1000</v>
      </c>
      <c r="K336" s="19">
        <f t="shared" si="26"/>
        <v>0</v>
      </c>
      <c r="L336" s="32">
        <f t="shared" si="27"/>
        <v>2554.0985986201376</v>
      </c>
      <c r="M336" s="33"/>
      <c r="N336" s="34"/>
      <c r="O336" s="32">
        <f t="shared" si="28"/>
        <v>63279.87420823445</v>
      </c>
      <c r="P336" s="33"/>
      <c r="Q336" s="34"/>
      <c r="R336" s="21">
        <f t="shared" si="29"/>
        <v>44.71328642571998</v>
      </c>
    </row>
    <row r="337" spans="2:18" ht="17.25" customHeight="1">
      <c r="B337" s="17">
        <f>ROWS($B$22:B337)</f>
        <v>316</v>
      </c>
      <c r="C337" s="18">
        <f t="shared" si="24"/>
        <v>51088</v>
      </c>
      <c r="D337" s="19">
        <f t="shared" si="25"/>
        <v>63279.87420823445</v>
      </c>
      <c r="E337" s="20">
        <f>_xlfn.IFERROR(-IPMT($E$10/12,1,R336,D337),0)</f>
        <v>263.6661425343102</v>
      </c>
      <c r="F337" s="32">
        <f>_xlfn.IFERROR(-PPMT($E$10/12,1,R336,D337),0)</f>
        <v>1290.4324560858277</v>
      </c>
      <c r="G337" s="33"/>
      <c r="H337" s="34"/>
      <c r="I337" s="77"/>
      <c r="J337" s="20">
        <f>IF(C337="",0,$Q$10)</f>
        <v>1000</v>
      </c>
      <c r="K337" s="19">
        <f t="shared" si="26"/>
        <v>0</v>
      </c>
      <c r="L337" s="32">
        <f t="shared" si="27"/>
        <v>2554.0985986201376</v>
      </c>
      <c r="M337" s="33"/>
      <c r="N337" s="34"/>
      <c r="O337" s="32">
        <f t="shared" si="28"/>
        <v>61989.44175214862</v>
      </c>
      <c r="P337" s="33"/>
      <c r="Q337" s="34"/>
      <c r="R337" s="21">
        <f t="shared" si="29"/>
        <v>43.713286425719986</v>
      </c>
    </row>
    <row r="338" spans="2:18" ht="17.25" customHeight="1">
      <c r="B338" s="17">
        <f>ROWS($B$22:B338)</f>
        <v>317</v>
      </c>
      <c r="C338" s="18">
        <f t="shared" si="24"/>
        <v>51118</v>
      </c>
      <c r="D338" s="19">
        <f t="shared" si="25"/>
        <v>61989.44175214862</v>
      </c>
      <c r="E338" s="20">
        <f>_xlfn.IFERROR(-IPMT($E$10/12,1,R337,D338),0)</f>
        <v>258.2893406339526</v>
      </c>
      <c r="F338" s="32">
        <f>_xlfn.IFERROR(-PPMT($E$10/12,1,R337,D338),0)</f>
        <v>1295.809257986185</v>
      </c>
      <c r="G338" s="33"/>
      <c r="H338" s="34"/>
      <c r="I338" s="77"/>
      <c r="J338" s="20">
        <f>IF(C338="",0,$Q$10)</f>
        <v>1000</v>
      </c>
      <c r="K338" s="19">
        <f t="shared" si="26"/>
        <v>0</v>
      </c>
      <c r="L338" s="32">
        <f t="shared" si="27"/>
        <v>2554.0985986201376</v>
      </c>
      <c r="M338" s="33"/>
      <c r="N338" s="34"/>
      <c r="O338" s="32">
        <f t="shared" si="28"/>
        <v>60693.63249416243</v>
      </c>
      <c r="P338" s="33"/>
      <c r="Q338" s="34"/>
      <c r="R338" s="21">
        <f t="shared" si="29"/>
        <v>42.71328642571998</v>
      </c>
    </row>
    <row r="339" spans="2:18" ht="17.25" customHeight="1">
      <c r="B339" s="17">
        <f>ROWS($B$22:B339)</f>
        <v>318</v>
      </c>
      <c r="C339" s="18">
        <f t="shared" si="24"/>
        <v>51149</v>
      </c>
      <c r="D339" s="19">
        <f t="shared" si="25"/>
        <v>60693.63249416243</v>
      </c>
      <c r="E339" s="20">
        <f>_xlfn.IFERROR(-IPMT($E$10/12,1,R338,D339),0)</f>
        <v>252.8901353923435</v>
      </c>
      <c r="F339" s="32">
        <f>_xlfn.IFERROR(-PPMT($E$10/12,1,R338,D339),0)</f>
        <v>1301.2084632277945</v>
      </c>
      <c r="G339" s="33"/>
      <c r="H339" s="34"/>
      <c r="I339" s="77"/>
      <c r="J339" s="20">
        <f>IF(C339="",0,$Q$10)</f>
        <v>1000</v>
      </c>
      <c r="K339" s="19">
        <f t="shared" si="26"/>
        <v>0</v>
      </c>
      <c r="L339" s="32">
        <f t="shared" si="27"/>
        <v>2554.098598620138</v>
      </c>
      <c r="M339" s="33"/>
      <c r="N339" s="34"/>
      <c r="O339" s="32">
        <f t="shared" si="28"/>
        <v>59392.42403093464</v>
      </c>
      <c r="P339" s="33"/>
      <c r="Q339" s="34"/>
      <c r="R339" s="21">
        <f t="shared" si="29"/>
        <v>41.713286425719986</v>
      </c>
    </row>
    <row r="340" spans="2:18" ht="17.25" customHeight="1">
      <c r="B340" s="17">
        <f>ROWS($B$22:B340)</f>
        <v>319</v>
      </c>
      <c r="C340" s="18">
        <f t="shared" si="24"/>
        <v>51180</v>
      </c>
      <c r="D340" s="19">
        <f t="shared" si="25"/>
        <v>59392.42403093464</v>
      </c>
      <c r="E340" s="20">
        <f>_xlfn.IFERROR(-IPMT($E$10/12,1,R339,D340),0)</f>
        <v>247.46843346222767</v>
      </c>
      <c r="F340" s="32">
        <f>_xlfn.IFERROR(-PPMT($E$10/12,1,R339,D340),0)</f>
        <v>1306.6301651579097</v>
      </c>
      <c r="G340" s="33"/>
      <c r="H340" s="34"/>
      <c r="I340" s="77"/>
      <c r="J340" s="20">
        <f>IF(C340="",0,$Q$10)</f>
        <v>1000</v>
      </c>
      <c r="K340" s="19">
        <f t="shared" si="26"/>
        <v>0</v>
      </c>
      <c r="L340" s="32">
        <f t="shared" si="27"/>
        <v>2554.0985986201376</v>
      </c>
      <c r="M340" s="33"/>
      <c r="N340" s="34"/>
      <c r="O340" s="32">
        <f t="shared" si="28"/>
        <v>58085.79386577673</v>
      </c>
      <c r="P340" s="33"/>
      <c r="Q340" s="34"/>
      <c r="R340" s="21">
        <f t="shared" si="29"/>
        <v>40.71328642571998</v>
      </c>
    </row>
    <row r="341" spans="2:18" ht="17.25" customHeight="1">
      <c r="B341" s="17">
        <f>ROWS($B$22:B341)</f>
        <v>320</v>
      </c>
      <c r="C341" s="18">
        <f t="shared" si="24"/>
        <v>51209</v>
      </c>
      <c r="D341" s="19">
        <f t="shared" si="25"/>
        <v>58085.79386577673</v>
      </c>
      <c r="E341" s="20">
        <f>_xlfn.IFERROR(-IPMT($E$10/12,1,R340,D341),0)</f>
        <v>242.02414110740304</v>
      </c>
      <c r="F341" s="32">
        <f>_xlfn.IFERROR(-PPMT($E$10/12,1,R340,D341),0)</f>
        <v>1312.0744575127349</v>
      </c>
      <c r="G341" s="33"/>
      <c r="H341" s="34"/>
      <c r="I341" s="77"/>
      <c r="J341" s="20">
        <f>IF(C341="",0,$Q$10)</f>
        <v>1000</v>
      </c>
      <c r="K341" s="19">
        <f t="shared" si="26"/>
        <v>0</v>
      </c>
      <c r="L341" s="32">
        <f t="shared" si="27"/>
        <v>2554.0985986201376</v>
      </c>
      <c r="M341" s="33"/>
      <c r="N341" s="34"/>
      <c r="O341" s="32">
        <f t="shared" si="28"/>
        <v>56773.719408264</v>
      </c>
      <c r="P341" s="33"/>
      <c r="Q341" s="34"/>
      <c r="R341" s="21">
        <f t="shared" si="29"/>
        <v>39.713286425719986</v>
      </c>
    </row>
    <row r="342" spans="2:18" ht="17.25" customHeight="1">
      <c r="B342" s="17">
        <f>ROWS($B$22:B342)</f>
        <v>321</v>
      </c>
      <c r="C342" s="18">
        <f t="shared" si="24"/>
        <v>51240</v>
      </c>
      <c r="D342" s="19">
        <f t="shared" si="25"/>
        <v>56773.719408264</v>
      </c>
      <c r="E342" s="20">
        <f>_xlfn.IFERROR(-IPMT($E$10/12,1,R341,D342),0)</f>
        <v>236.5571642011</v>
      </c>
      <c r="F342" s="32">
        <f>_xlfn.IFERROR(-PPMT($E$10/12,1,R341,D342),0)</f>
        <v>1317.5414344190376</v>
      </c>
      <c r="G342" s="33"/>
      <c r="H342" s="34"/>
      <c r="I342" s="77"/>
      <c r="J342" s="20">
        <f>IF(C342="",0,$Q$10)</f>
        <v>1000</v>
      </c>
      <c r="K342" s="19">
        <f t="shared" si="26"/>
        <v>0</v>
      </c>
      <c r="L342" s="32">
        <f t="shared" si="27"/>
        <v>2554.0985986201376</v>
      </c>
      <c r="M342" s="33"/>
      <c r="N342" s="34"/>
      <c r="O342" s="32">
        <f t="shared" si="28"/>
        <v>55456.17797384496</v>
      </c>
      <c r="P342" s="33"/>
      <c r="Q342" s="34"/>
      <c r="R342" s="21">
        <f t="shared" si="29"/>
        <v>38.713286425719964</v>
      </c>
    </row>
    <row r="343" spans="2:18" ht="17.25" customHeight="1">
      <c r="B343" s="17">
        <f>ROWS($B$22:B343)</f>
        <v>322</v>
      </c>
      <c r="C343" s="18">
        <f aca="true" t="shared" si="30" ref="C343:C406">IF(O342&gt;0,EDATE(C342,1),"")</f>
        <v>51270</v>
      </c>
      <c r="D343" s="19">
        <f aca="true" t="shared" si="31" ref="D343:D406">IF(C343="",0,O342)</f>
        <v>55456.17797384496</v>
      </c>
      <c r="E343" s="20">
        <f>_xlfn.IFERROR(-IPMT($E$10/12,1,R342,D343),0)</f>
        <v>231.06740822435398</v>
      </c>
      <c r="F343" s="32">
        <f>_xlfn.IFERROR(-PPMT($E$10/12,1,R342,D343),0)</f>
        <v>1323.0311903957845</v>
      </c>
      <c r="G343" s="33"/>
      <c r="H343" s="34"/>
      <c r="I343" s="77"/>
      <c r="J343" s="20">
        <f>IF(C343="",0,$Q$10)</f>
        <v>1000</v>
      </c>
      <c r="K343" s="19">
        <f aca="true" t="shared" si="32" ref="K343:K406">IF(C343="",0,IF(D343&lt;0.8*$E$6,0,$P$14))</f>
        <v>0</v>
      </c>
      <c r="L343" s="32">
        <f aca="true" t="shared" si="33" ref="L343:L406">IF(C343="",0,E343+F343+I343+J343+K343)</f>
        <v>2554.0985986201385</v>
      </c>
      <c r="M343" s="33"/>
      <c r="N343" s="34"/>
      <c r="O343" s="32">
        <f aca="true" t="shared" si="34" ref="O343:O406">IF(C343="",0,D343-F343-I343)</f>
        <v>54133.14678344918</v>
      </c>
      <c r="P343" s="33"/>
      <c r="Q343" s="34"/>
      <c r="R343" s="21">
        <f t="shared" si="29"/>
        <v>37.71328642571998</v>
      </c>
    </row>
    <row r="344" spans="2:18" ht="17.25" customHeight="1">
      <c r="B344" s="17">
        <f>ROWS($B$22:B344)</f>
        <v>323</v>
      </c>
      <c r="C344" s="18">
        <f t="shared" si="30"/>
        <v>51301</v>
      </c>
      <c r="D344" s="19">
        <f t="shared" si="31"/>
        <v>54133.14678344918</v>
      </c>
      <c r="E344" s="20">
        <f>_xlfn.IFERROR(-IPMT($E$10/12,1,R343,D344),0)</f>
        <v>225.55477826437158</v>
      </c>
      <c r="F344" s="32">
        <f>_xlfn.IFERROR(-PPMT($E$10/12,1,R343,D344),0)</f>
        <v>1328.5438203557667</v>
      </c>
      <c r="G344" s="33"/>
      <c r="H344" s="34"/>
      <c r="I344" s="77"/>
      <c r="J344" s="20">
        <f>IF(C344="",0,$Q$10)</f>
        <v>1000</v>
      </c>
      <c r="K344" s="19">
        <f t="shared" si="32"/>
        <v>0</v>
      </c>
      <c r="L344" s="32">
        <f t="shared" si="33"/>
        <v>2554.0985986201385</v>
      </c>
      <c r="M344" s="33"/>
      <c r="N344" s="34"/>
      <c r="O344" s="32">
        <f t="shared" si="34"/>
        <v>52804.60296309341</v>
      </c>
      <c r="P344" s="33"/>
      <c r="Q344" s="34"/>
      <c r="R344" s="21">
        <f t="shared" si="29"/>
        <v>36.71328642571998</v>
      </c>
    </row>
    <row r="345" spans="2:18" ht="17.25" customHeight="1">
      <c r="B345" s="17">
        <f>ROWS($B$22:B345)</f>
        <v>324</v>
      </c>
      <c r="C345" s="18">
        <f t="shared" si="30"/>
        <v>51331</v>
      </c>
      <c r="D345" s="19">
        <f t="shared" si="31"/>
        <v>52804.60296309341</v>
      </c>
      <c r="E345" s="20">
        <f>_xlfn.IFERROR(-IPMT($E$10/12,1,R344,D345),0)</f>
        <v>220.01917901288925</v>
      </c>
      <c r="F345" s="32">
        <f>_xlfn.IFERROR(-PPMT($E$10/12,1,R344,D345),0)</f>
        <v>1334.0794196072488</v>
      </c>
      <c r="G345" s="33"/>
      <c r="H345" s="34"/>
      <c r="I345" s="77"/>
      <c r="J345" s="20">
        <f>IF(C345="",0,$Q$10)</f>
        <v>1000</v>
      </c>
      <c r="K345" s="19">
        <f t="shared" si="32"/>
        <v>0</v>
      </c>
      <c r="L345" s="32">
        <f t="shared" si="33"/>
        <v>2554.098598620138</v>
      </c>
      <c r="M345" s="33"/>
      <c r="N345" s="34"/>
      <c r="O345" s="32">
        <f t="shared" si="34"/>
        <v>51470.52354348617</v>
      </c>
      <c r="P345" s="33"/>
      <c r="Q345" s="34"/>
      <c r="R345" s="21">
        <f aca="true" t="shared" si="35" ref="R345:R408">IF(R344&lt;1,0,NPER($E$10/12,-$J$7,O345))</f>
        <v>35.71328642572</v>
      </c>
    </row>
    <row r="346" spans="2:18" ht="17.25" customHeight="1">
      <c r="B346" s="17">
        <f>ROWS($B$22:B346)</f>
        <v>325</v>
      </c>
      <c r="C346" s="18">
        <f t="shared" si="30"/>
        <v>51362</v>
      </c>
      <c r="D346" s="19">
        <f t="shared" si="31"/>
        <v>51470.52354348617</v>
      </c>
      <c r="E346" s="20">
        <f>_xlfn.IFERROR(-IPMT($E$10/12,1,R345,D346),0)</f>
        <v>214.46051476452567</v>
      </c>
      <c r="F346" s="32">
        <f>_xlfn.IFERROR(-PPMT($E$10/12,1,R345,D346),0)</f>
        <v>1339.6380838556113</v>
      </c>
      <c r="G346" s="33"/>
      <c r="H346" s="34"/>
      <c r="I346" s="77"/>
      <c r="J346" s="20">
        <f>IF(C346="",0,$Q$10)</f>
        <v>1000</v>
      </c>
      <c r="K346" s="19">
        <f t="shared" si="32"/>
        <v>0</v>
      </c>
      <c r="L346" s="32">
        <f t="shared" si="33"/>
        <v>2554.0985986201367</v>
      </c>
      <c r="M346" s="33"/>
      <c r="N346" s="34"/>
      <c r="O346" s="32">
        <f t="shared" si="34"/>
        <v>50130.885459630554</v>
      </c>
      <c r="P346" s="33"/>
      <c r="Q346" s="34"/>
      <c r="R346" s="21">
        <f t="shared" si="35"/>
        <v>34.71328642572002</v>
      </c>
    </row>
    <row r="347" spans="2:18" ht="17.25" customHeight="1">
      <c r="B347" s="17">
        <f>ROWS($B$22:B347)</f>
        <v>326</v>
      </c>
      <c r="C347" s="18">
        <f t="shared" si="30"/>
        <v>51393</v>
      </c>
      <c r="D347" s="19">
        <f t="shared" si="31"/>
        <v>50130.885459630554</v>
      </c>
      <c r="E347" s="20">
        <f>_xlfn.IFERROR(-IPMT($E$10/12,1,R346,D347),0)</f>
        <v>208.8786894151273</v>
      </c>
      <c r="F347" s="32">
        <f>_xlfn.IFERROR(-PPMT($E$10/12,1,R346,D347),0)</f>
        <v>1345.2199092050087</v>
      </c>
      <c r="G347" s="33"/>
      <c r="H347" s="34"/>
      <c r="I347" s="77"/>
      <c r="J347" s="20">
        <f>IF(C347="",0,$Q$10)</f>
        <v>1000</v>
      </c>
      <c r="K347" s="19">
        <f t="shared" si="32"/>
        <v>0</v>
      </c>
      <c r="L347" s="32">
        <f t="shared" si="33"/>
        <v>2554.098598620136</v>
      </c>
      <c r="M347" s="33"/>
      <c r="N347" s="34"/>
      <c r="O347" s="32">
        <f t="shared" si="34"/>
        <v>48785.66555042555</v>
      </c>
      <c r="P347" s="33"/>
      <c r="Q347" s="34"/>
      <c r="R347" s="21">
        <f t="shared" si="35"/>
        <v>33.71328642572</v>
      </c>
    </row>
    <row r="348" spans="2:18" ht="17.25" customHeight="1">
      <c r="B348" s="17">
        <f>ROWS($B$22:B348)</f>
        <v>327</v>
      </c>
      <c r="C348" s="18">
        <f t="shared" si="30"/>
        <v>51423</v>
      </c>
      <c r="D348" s="19">
        <f t="shared" si="31"/>
        <v>48785.66555042555</v>
      </c>
      <c r="E348" s="20">
        <f>_xlfn.IFERROR(-IPMT($E$10/12,1,R347,D348),0)</f>
        <v>203.27360646010644</v>
      </c>
      <c r="F348" s="32">
        <f>_xlfn.IFERROR(-PPMT($E$10/12,1,R347,D348),0)</f>
        <v>1350.824992160031</v>
      </c>
      <c r="G348" s="33"/>
      <c r="H348" s="34"/>
      <c r="I348" s="77"/>
      <c r="J348" s="20">
        <f>IF(C348="",0,$Q$10)</f>
        <v>1000</v>
      </c>
      <c r="K348" s="19">
        <f t="shared" si="32"/>
        <v>0</v>
      </c>
      <c r="L348" s="32">
        <f t="shared" si="33"/>
        <v>2554.0985986201376</v>
      </c>
      <c r="M348" s="33"/>
      <c r="N348" s="34"/>
      <c r="O348" s="32">
        <f t="shared" si="34"/>
        <v>47434.84055826552</v>
      </c>
      <c r="P348" s="33"/>
      <c r="Q348" s="34"/>
      <c r="R348" s="21">
        <f t="shared" si="35"/>
        <v>32.71328642571999</v>
      </c>
    </row>
    <row r="349" spans="2:18" ht="17.25" customHeight="1">
      <c r="B349" s="17">
        <f>ROWS($B$22:B349)</f>
        <v>328</v>
      </c>
      <c r="C349" s="18">
        <f t="shared" si="30"/>
        <v>51454</v>
      </c>
      <c r="D349" s="19">
        <f t="shared" si="31"/>
        <v>47434.84055826552</v>
      </c>
      <c r="E349" s="20">
        <f>_xlfn.IFERROR(-IPMT($E$10/12,1,R348,D349),0)</f>
        <v>197.645168992773</v>
      </c>
      <c r="F349" s="32">
        <f>_xlfn.IFERROR(-PPMT($E$10/12,1,R348,D349),0)</f>
        <v>1356.4534296273644</v>
      </c>
      <c r="G349" s="33"/>
      <c r="H349" s="34"/>
      <c r="I349" s="77"/>
      <c r="J349" s="20">
        <f>IF(C349="",0,$Q$10)</f>
        <v>1000</v>
      </c>
      <c r="K349" s="19">
        <f t="shared" si="32"/>
        <v>0</v>
      </c>
      <c r="L349" s="32">
        <f t="shared" si="33"/>
        <v>2554.0985986201376</v>
      </c>
      <c r="M349" s="33"/>
      <c r="N349" s="34"/>
      <c r="O349" s="32">
        <f t="shared" si="34"/>
        <v>46078.387128638155</v>
      </c>
      <c r="P349" s="33"/>
      <c r="Q349" s="34"/>
      <c r="R349" s="21">
        <f t="shared" si="35"/>
        <v>31.713286425719982</v>
      </c>
    </row>
    <row r="350" spans="2:18" ht="17.25" customHeight="1">
      <c r="B350" s="17">
        <f>ROWS($B$22:B350)</f>
        <v>329</v>
      </c>
      <c r="C350" s="18">
        <f t="shared" si="30"/>
        <v>51484</v>
      </c>
      <c r="D350" s="19">
        <f t="shared" si="31"/>
        <v>46078.387128638155</v>
      </c>
      <c r="E350" s="20">
        <f>_xlfn.IFERROR(-IPMT($E$10/12,1,R349,D350),0)</f>
        <v>191.99327970265898</v>
      </c>
      <c r="F350" s="32">
        <f>_xlfn.IFERROR(-PPMT($E$10/12,1,R349,D350),0)</f>
        <v>1362.105318917479</v>
      </c>
      <c r="G350" s="33"/>
      <c r="H350" s="34"/>
      <c r="I350" s="77"/>
      <c r="J350" s="20">
        <f>IF(C350="",0,$Q$10)</f>
        <v>1000</v>
      </c>
      <c r="K350" s="19">
        <f t="shared" si="32"/>
        <v>0</v>
      </c>
      <c r="L350" s="32">
        <f t="shared" si="33"/>
        <v>2554.098598620138</v>
      </c>
      <c r="M350" s="33"/>
      <c r="N350" s="34"/>
      <c r="O350" s="32">
        <f t="shared" si="34"/>
        <v>44716.28180972068</v>
      </c>
      <c r="P350" s="33"/>
      <c r="Q350" s="34"/>
      <c r="R350" s="21">
        <f t="shared" si="35"/>
        <v>30.713286425719975</v>
      </c>
    </row>
    <row r="351" spans="2:18" ht="17.25" customHeight="1">
      <c r="B351" s="17">
        <f>ROWS($B$22:B351)</f>
        <v>330</v>
      </c>
      <c r="C351" s="18">
        <f t="shared" si="30"/>
        <v>51515</v>
      </c>
      <c r="D351" s="19">
        <f t="shared" si="31"/>
        <v>44716.28180972068</v>
      </c>
      <c r="E351" s="20">
        <f>_xlfn.IFERROR(-IPMT($E$10/12,1,R350,D351),0)</f>
        <v>186.31784087383616</v>
      </c>
      <c r="F351" s="32">
        <f>_xlfn.IFERROR(-PPMT($E$10/12,1,R350,D351),0)</f>
        <v>1367.7807577463022</v>
      </c>
      <c r="G351" s="33"/>
      <c r="H351" s="34"/>
      <c r="I351" s="77"/>
      <c r="J351" s="20">
        <f>IF(C351="",0,$Q$10)</f>
        <v>1000</v>
      </c>
      <c r="K351" s="19">
        <f t="shared" si="32"/>
        <v>0</v>
      </c>
      <c r="L351" s="32">
        <f t="shared" si="33"/>
        <v>2554.0985986201385</v>
      </c>
      <c r="M351" s="33"/>
      <c r="N351" s="34"/>
      <c r="O351" s="32">
        <f t="shared" si="34"/>
        <v>43348.501051974374</v>
      </c>
      <c r="P351" s="33"/>
      <c r="Q351" s="34"/>
      <c r="R351" s="21">
        <f t="shared" si="35"/>
        <v>29.713286425719986</v>
      </c>
    </row>
    <row r="352" spans="2:18" ht="17.25" customHeight="1">
      <c r="B352" s="17">
        <f>ROWS($B$22:B352)</f>
        <v>331</v>
      </c>
      <c r="C352" s="18">
        <f t="shared" si="30"/>
        <v>51546</v>
      </c>
      <c r="D352" s="19">
        <f t="shared" si="31"/>
        <v>43348.501051974374</v>
      </c>
      <c r="E352" s="20">
        <f>_xlfn.IFERROR(-IPMT($E$10/12,1,R351,D352),0)</f>
        <v>180.61875438322656</v>
      </c>
      <c r="F352" s="32">
        <f>_xlfn.IFERROR(-PPMT($E$10/12,1,R351,D352),0)</f>
        <v>1373.4798442369113</v>
      </c>
      <c r="G352" s="33"/>
      <c r="H352" s="34"/>
      <c r="I352" s="77"/>
      <c r="J352" s="20">
        <f>IF(C352="",0,$Q$10)</f>
        <v>1000</v>
      </c>
      <c r="K352" s="19">
        <f t="shared" si="32"/>
        <v>0</v>
      </c>
      <c r="L352" s="32">
        <f t="shared" si="33"/>
        <v>2554.0985986201376</v>
      </c>
      <c r="M352" s="33"/>
      <c r="N352" s="34"/>
      <c r="O352" s="32">
        <f t="shared" si="34"/>
        <v>41975.02120773746</v>
      </c>
      <c r="P352" s="33"/>
      <c r="Q352" s="34"/>
      <c r="R352" s="21">
        <f t="shared" si="35"/>
        <v>28.71328642571999</v>
      </c>
    </row>
    <row r="353" spans="2:18" ht="17.25" customHeight="1">
      <c r="B353" s="17">
        <f>ROWS($B$22:B353)</f>
        <v>332</v>
      </c>
      <c r="C353" s="18">
        <f t="shared" si="30"/>
        <v>51574</v>
      </c>
      <c r="D353" s="19">
        <f t="shared" si="31"/>
        <v>41975.02120773746</v>
      </c>
      <c r="E353" s="20">
        <f>_xlfn.IFERROR(-IPMT($E$10/12,1,R352,D353),0)</f>
        <v>174.89592169890608</v>
      </c>
      <c r="F353" s="32">
        <f>_xlfn.IFERROR(-PPMT($E$10/12,1,R352,D353),0)</f>
        <v>1379.2026769212314</v>
      </c>
      <c r="G353" s="33"/>
      <c r="H353" s="34"/>
      <c r="I353" s="77"/>
      <c r="J353" s="20">
        <f>IF(C353="",0,$Q$10)</f>
        <v>1000</v>
      </c>
      <c r="K353" s="19">
        <f t="shared" si="32"/>
        <v>0</v>
      </c>
      <c r="L353" s="32">
        <f t="shared" si="33"/>
        <v>2554.0985986201376</v>
      </c>
      <c r="M353" s="33"/>
      <c r="N353" s="34"/>
      <c r="O353" s="32">
        <f t="shared" si="34"/>
        <v>40595.81853081623</v>
      </c>
      <c r="P353" s="33"/>
      <c r="Q353" s="34"/>
      <c r="R353" s="21">
        <f t="shared" si="35"/>
        <v>27.713286425719982</v>
      </c>
    </row>
    <row r="354" spans="2:18" ht="17.25" customHeight="1">
      <c r="B354" s="17">
        <f>ROWS($B$22:B354)</f>
        <v>333</v>
      </c>
      <c r="C354" s="18">
        <f t="shared" si="30"/>
        <v>51605</v>
      </c>
      <c r="D354" s="19">
        <f t="shared" si="31"/>
        <v>40595.81853081623</v>
      </c>
      <c r="E354" s="20">
        <f>_xlfn.IFERROR(-IPMT($E$10/12,1,R353,D354),0)</f>
        <v>169.14924387840094</v>
      </c>
      <c r="F354" s="32">
        <f>_xlfn.IFERROR(-PPMT($E$10/12,1,R353,D354),0)</f>
        <v>1384.9493547417371</v>
      </c>
      <c r="G354" s="33"/>
      <c r="H354" s="34"/>
      <c r="I354" s="77"/>
      <c r="J354" s="20">
        <f>IF(C354="",0,$Q$10)</f>
        <v>1000</v>
      </c>
      <c r="K354" s="19">
        <f t="shared" si="32"/>
        <v>0</v>
      </c>
      <c r="L354" s="32">
        <f t="shared" si="33"/>
        <v>2554.098598620138</v>
      </c>
      <c r="M354" s="33"/>
      <c r="N354" s="34"/>
      <c r="O354" s="32">
        <f t="shared" si="34"/>
        <v>39210.86917607449</v>
      </c>
      <c r="P354" s="33"/>
      <c r="Q354" s="34"/>
      <c r="R354" s="21">
        <f t="shared" si="35"/>
        <v>26.713286425719993</v>
      </c>
    </row>
    <row r="355" spans="2:18" ht="17.25" customHeight="1">
      <c r="B355" s="17">
        <f>ROWS($B$22:B355)</f>
        <v>334</v>
      </c>
      <c r="C355" s="18">
        <f t="shared" si="30"/>
        <v>51635</v>
      </c>
      <c r="D355" s="19">
        <f t="shared" si="31"/>
        <v>39210.86917607449</v>
      </c>
      <c r="E355" s="20">
        <f>_xlfn.IFERROR(-IPMT($E$10/12,1,R354,D355),0)</f>
        <v>163.37862156697705</v>
      </c>
      <c r="F355" s="32">
        <f>_xlfn.IFERROR(-PPMT($E$10/12,1,R354,D355),0)</f>
        <v>1390.7199770531602</v>
      </c>
      <c r="G355" s="33"/>
      <c r="H355" s="34"/>
      <c r="I355" s="77"/>
      <c r="J355" s="20">
        <f>IF(C355="",0,$Q$10)</f>
        <v>1000</v>
      </c>
      <c r="K355" s="19">
        <f t="shared" si="32"/>
        <v>0</v>
      </c>
      <c r="L355" s="32">
        <f t="shared" si="33"/>
        <v>2554.098598620137</v>
      </c>
      <c r="M355" s="33"/>
      <c r="N355" s="34"/>
      <c r="O355" s="32">
        <f t="shared" si="34"/>
        <v>37820.14919902133</v>
      </c>
      <c r="P355" s="33"/>
      <c r="Q355" s="34"/>
      <c r="R355" s="21">
        <f t="shared" si="35"/>
        <v>25.71328642572003</v>
      </c>
    </row>
    <row r="356" spans="2:18" ht="17.25" customHeight="1">
      <c r="B356" s="17">
        <f>ROWS($B$22:B356)</f>
        <v>335</v>
      </c>
      <c r="C356" s="18">
        <f t="shared" si="30"/>
        <v>51666</v>
      </c>
      <c r="D356" s="19">
        <f t="shared" si="31"/>
        <v>37820.14919902133</v>
      </c>
      <c r="E356" s="20">
        <f>_xlfn.IFERROR(-IPMT($E$10/12,1,R355,D356),0)</f>
        <v>157.58395499592223</v>
      </c>
      <c r="F356" s="32">
        <f>_xlfn.IFERROR(-PPMT($E$10/12,1,R355,D356),0)</f>
        <v>1396.5146436242128</v>
      </c>
      <c r="G356" s="33"/>
      <c r="H356" s="34"/>
      <c r="I356" s="77"/>
      <c r="J356" s="20">
        <f>IF(C356="",0,$Q$10)</f>
        <v>1000</v>
      </c>
      <c r="K356" s="19">
        <f t="shared" si="32"/>
        <v>0</v>
      </c>
      <c r="L356" s="32">
        <f t="shared" si="33"/>
        <v>2554.098598620135</v>
      </c>
      <c r="M356" s="33"/>
      <c r="N356" s="34"/>
      <c r="O356" s="32">
        <f t="shared" si="34"/>
        <v>36423.63455539712</v>
      </c>
      <c r="P356" s="33"/>
      <c r="Q356" s="34"/>
      <c r="R356" s="21">
        <f t="shared" si="35"/>
        <v>24.713286425719986</v>
      </c>
    </row>
    <row r="357" spans="2:18" ht="17.25" customHeight="1">
      <c r="B357" s="17">
        <f>ROWS($B$22:B357)</f>
        <v>336</v>
      </c>
      <c r="C357" s="18">
        <f t="shared" si="30"/>
        <v>51696</v>
      </c>
      <c r="D357" s="19">
        <f t="shared" si="31"/>
        <v>36423.63455539712</v>
      </c>
      <c r="E357" s="20">
        <f>_xlfn.IFERROR(-IPMT($E$10/12,1,R356,D357),0)</f>
        <v>151.76514398082134</v>
      </c>
      <c r="F357" s="32">
        <f>_xlfn.IFERROR(-PPMT($E$10/12,1,R356,D357),0)</f>
        <v>1402.3334546393166</v>
      </c>
      <c r="G357" s="33"/>
      <c r="H357" s="34"/>
      <c r="I357" s="77"/>
      <c r="J357" s="20">
        <f>IF(C357="",0,$Q$10)</f>
        <v>1000</v>
      </c>
      <c r="K357" s="19">
        <f t="shared" si="32"/>
        <v>0</v>
      </c>
      <c r="L357" s="32">
        <f t="shared" si="33"/>
        <v>2554.098598620138</v>
      </c>
      <c r="M357" s="33"/>
      <c r="N357" s="34"/>
      <c r="O357" s="32">
        <f t="shared" si="34"/>
        <v>35021.3011007578</v>
      </c>
      <c r="P357" s="33"/>
      <c r="Q357" s="34"/>
      <c r="R357" s="21">
        <f t="shared" si="35"/>
        <v>23.713286425720018</v>
      </c>
    </row>
    <row r="358" spans="2:18" ht="17.25" customHeight="1">
      <c r="B358" s="17">
        <f>ROWS($B$22:B358)</f>
        <v>337</v>
      </c>
      <c r="C358" s="18">
        <f t="shared" si="30"/>
        <v>51727</v>
      </c>
      <c r="D358" s="19">
        <f t="shared" si="31"/>
        <v>35021.3011007578</v>
      </c>
      <c r="E358" s="20">
        <f>_xlfn.IFERROR(-IPMT($E$10/12,1,R357,D358),0)</f>
        <v>145.92208791982418</v>
      </c>
      <c r="F358" s="32">
        <f>_xlfn.IFERROR(-PPMT($E$10/12,1,R357,D358),0)</f>
        <v>1408.176510700312</v>
      </c>
      <c r="G358" s="33"/>
      <c r="H358" s="34"/>
      <c r="I358" s="77"/>
      <c r="J358" s="20">
        <f>IF(C358="",0,$Q$10)</f>
        <v>1000</v>
      </c>
      <c r="K358" s="19">
        <f t="shared" si="32"/>
        <v>0</v>
      </c>
      <c r="L358" s="32">
        <f t="shared" si="33"/>
        <v>2554.0985986201363</v>
      </c>
      <c r="M358" s="33"/>
      <c r="N358" s="34"/>
      <c r="O358" s="32">
        <f t="shared" si="34"/>
        <v>33613.12459005749</v>
      </c>
      <c r="P358" s="33"/>
      <c r="Q358" s="34"/>
      <c r="R358" s="21">
        <f t="shared" si="35"/>
        <v>22.713286425719986</v>
      </c>
    </row>
    <row r="359" spans="2:18" ht="17.25" customHeight="1">
      <c r="B359" s="17">
        <f>ROWS($B$22:B359)</f>
        <v>338</v>
      </c>
      <c r="C359" s="18">
        <f t="shared" si="30"/>
        <v>51758</v>
      </c>
      <c r="D359" s="19">
        <f t="shared" si="31"/>
        <v>33613.12459005749</v>
      </c>
      <c r="E359" s="20">
        <f>_xlfn.IFERROR(-IPMT($E$10/12,1,R358,D359),0)</f>
        <v>140.0546857919062</v>
      </c>
      <c r="F359" s="32">
        <f>_xlfn.IFERROR(-PPMT($E$10/12,1,R358,D359),0)</f>
        <v>1414.0439128282317</v>
      </c>
      <c r="G359" s="33"/>
      <c r="H359" s="34"/>
      <c r="I359" s="77"/>
      <c r="J359" s="20">
        <f>IF(C359="",0,$Q$10)</f>
        <v>1000</v>
      </c>
      <c r="K359" s="19">
        <f t="shared" si="32"/>
        <v>0</v>
      </c>
      <c r="L359" s="32">
        <f t="shared" si="33"/>
        <v>2554.0985986201376</v>
      </c>
      <c r="M359" s="33"/>
      <c r="N359" s="34"/>
      <c r="O359" s="32">
        <f t="shared" si="34"/>
        <v>32199.080677229256</v>
      </c>
      <c r="P359" s="33"/>
      <c r="Q359" s="34"/>
      <c r="R359" s="21">
        <f t="shared" si="35"/>
        <v>21.713286425720028</v>
      </c>
    </row>
    <row r="360" spans="2:18" ht="17.25" customHeight="1">
      <c r="B360" s="17">
        <f>ROWS($B$22:B360)</f>
        <v>339</v>
      </c>
      <c r="C360" s="18">
        <f t="shared" si="30"/>
        <v>51788</v>
      </c>
      <c r="D360" s="19">
        <f t="shared" si="31"/>
        <v>32199.080677229256</v>
      </c>
      <c r="E360" s="20">
        <f>_xlfn.IFERROR(-IPMT($E$10/12,1,R359,D360),0)</f>
        <v>134.1628361551219</v>
      </c>
      <c r="F360" s="32">
        <f>_xlfn.IFERROR(-PPMT($E$10/12,1,R359,D360),0)</f>
        <v>1419.9357624650129</v>
      </c>
      <c r="G360" s="33"/>
      <c r="H360" s="34"/>
      <c r="I360" s="77"/>
      <c r="J360" s="20">
        <f>IF(C360="",0,$Q$10)</f>
        <v>1000</v>
      </c>
      <c r="K360" s="19">
        <f t="shared" si="32"/>
        <v>0</v>
      </c>
      <c r="L360" s="32">
        <f t="shared" si="33"/>
        <v>2554.098598620135</v>
      </c>
      <c r="M360" s="33"/>
      <c r="N360" s="34"/>
      <c r="O360" s="32">
        <f t="shared" si="34"/>
        <v>30779.14491476424</v>
      </c>
      <c r="P360" s="33"/>
      <c r="Q360" s="34"/>
      <c r="R360" s="21">
        <f t="shared" si="35"/>
        <v>20.713286425719954</v>
      </c>
    </row>
    <row r="361" spans="2:18" ht="17.25" customHeight="1">
      <c r="B361" s="17">
        <f>ROWS($B$22:B361)</f>
        <v>340</v>
      </c>
      <c r="C361" s="18">
        <f t="shared" si="30"/>
        <v>51819</v>
      </c>
      <c r="D361" s="19">
        <f t="shared" si="31"/>
        <v>30779.14491476424</v>
      </c>
      <c r="E361" s="20">
        <f>_xlfn.IFERROR(-IPMT($E$10/12,1,R360,D361),0)</f>
        <v>128.246437144851</v>
      </c>
      <c r="F361" s="32">
        <f>_xlfn.IFERROR(-PPMT($E$10/12,1,R360,D361),0)</f>
        <v>1425.8521614752892</v>
      </c>
      <c r="G361" s="33"/>
      <c r="H361" s="34"/>
      <c r="I361" s="77"/>
      <c r="J361" s="20">
        <f>IF(C361="",0,$Q$10)</f>
        <v>1000</v>
      </c>
      <c r="K361" s="19">
        <f t="shared" si="32"/>
        <v>0</v>
      </c>
      <c r="L361" s="32">
        <f t="shared" si="33"/>
        <v>2554.0985986201404</v>
      </c>
      <c r="M361" s="33"/>
      <c r="N361" s="34"/>
      <c r="O361" s="32">
        <f t="shared" si="34"/>
        <v>29353.29275328895</v>
      </c>
      <c r="P361" s="33"/>
      <c r="Q361" s="34"/>
      <c r="R361" s="21">
        <f t="shared" si="35"/>
        <v>19.713286425719975</v>
      </c>
    </row>
    <row r="362" spans="2:18" ht="17.25" customHeight="1">
      <c r="B362" s="17">
        <f>ROWS($B$22:B362)</f>
        <v>341</v>
      </c>
      <c r="C362" s="18">
        <f t="shared" si="30"/>
        <v>51849</v>
      </c>
      <c r="D362" s="19">
        <f t="shared" si="31"/>
        <v>29353.29275328895</v>
      </c>
      <c r="E362" s="20">
        <f>_xlfn.IFERROR(-IPMT($E$10/12,1,R361,D362),0)</f>
        <v>122.3053864720373</v>
      </c>
      <c r="F362" s="32">
        <f>_xlfn.IFERROR(-PPMT($E$10/12,1,R361,D362),0)</f>
        <v>1431.7932121481008</v>
      </c>
      <c r="G362" s="33"/>
      <c r="H362" s="34"/>
      <c r="I362" s="77"/>
      <c r="J362" s="20">
        <f>IF(C362="",0,$Q$10)</f>
        <v>1000</v>
      </c>
      <c r="K362" s="19">
        <f t="shared" si="32"/>
        <v>0</v>
      </c>
      <c r="L362" s="32">
        <f t="shared" si="33"/>
        <v>2554.098598620138</v>
      </c>
      <c r="M362" s="33"/>
      <c r="N362" s="34"/>
      <c r="O362" s="32">
        <f t="shared" si="34"/>
        <v>27921.499541140853</v>
      </c>
      <c r="P362" s="33"/>
      <c r="Q362" s="34"/>
      <c r="R362" s="21">
        <f t="shared" si="35"/>
        <v>18.71328642571999</v>
      </c>
    </row>
    <row r="363" spans="2:18" ht="17.25" customHeight="1">
      <c r="B363" s="17">
        <f>ROWS($B$22:B363)</f>
        <v>342</v>
      </c>
      <c r="C363" s="18">
        <f t="shared" si="30"/>
        <v>51880</v>
      </c>
      <c r="D363" s="19">
        <f t="shared" si="31"/>
        <v>27921.499541140853</v>
      </c>
      <c r="E363" s="20">
        <f>_xlfn.IFERROR(-IPMT($E$10/12,1,R362,D363),0)</f>
        <v>116.33958142142022</v>
      </c>
      <c r="F363" s="32">
        <f>_xlfn.IFERROR(-PPMT($E$10/12,1,R362,D363),0)</f>
        <v>1437.7590171987172</v>
      </c>
      <c r="G363" s="33"/>
      <c r="H363" s="34"/>
      <c r="I363" s="77"/>
      <c r="J363" s="20">
        <f>IF(C363="",0,$Q$10)</f>
        <v>1000</v>
      </c>
      <c r="K363" s="19">
        <f t="shared" si="32"/>
        <v>0</v>
      </c>
      <c r="L363" s="32">
        <f t="shared" si="33"/>
        <v>2554.0985986201376</v>
      </c>
      <c r="M363" s="33"/>
      <c r="N363" s="34"/>
      <c r="O363" s="32">
        <f t="shared" si="34"/>
        <v>26483.740523942135</v>
      </c>
      <c r="P363" s="33"/>
      <c r="Q363" s="34"/>
      <c r="R363" s="21">
        <f t="shared" si="35"/>
        <v>17.71328642571996</v>
      </c>
    </row>
    <row r="364" spans="2:18" ht="17.25" customHeight="1">
      <c r="B364" s="17">
        <f>ROWS($B$22:B364)</f>
        <v>343</v>
      </c>
      <c r="C364" s="18">
        <f t="shared" si="30"/>
        <v>51911</v>
      </c>
      <c r="D364" s="19">
        <f t="shared" si="31"/>
        <v>26483.740523942135</v>
      </c>
      <c r="E364" s="20">
        <f>_xlfn.IFERROR(-IPMT($E$10/12,1,R363,D364),0)</f>
        <v>110.34891884975889</v>
      </c>
      <c r="F364" s="32">
        <f>_xlfn.IFERROR(-PPMT($E$10/12,1,R363,D364),0)</f>
        <v>1443.7496797703805</v>
      </c>
      <c r="G364" s="33"/>
      <c r="H364" s="34"/>
      <c r="I364" s="77"/>
      <c r="J364" s="20">
        <f>IF(C364="",0,$Q$10)</f>
        <v>1000</v>
      </c>
      <c r="K364" s="19">
        <f t="shared" si="32"/>
        <v>0</v>
      </c>
      <c r="L364" s="32">
        <f t="shared" si="33"/>
        <v>2554.0985986201395</v>
      </c>
      <c r="M364" s="33"/>
      <c r="N364" s="34"/>
      <c r="O364" s="32">
        <f t="shared" si="34"/>
        <v>25039.990844171756</v>
      </c>
      <c r="P364" s="33"/>
      <c r="Q364" s="34"/>
      <c r="R364" s="21">
        <f t="shared" si="35"/>
        <v>16.713286425719993</v>
      </c>
    </row>
    <row r="365" spans="2:18" ht="17.25" customHeight="1">
      <c r="B365" s="17">
        <f>ROWS($B$22:B365)</f>
        <v>344</v>
      </c>
      <c r="C365" s="18">
        <f t="shared" si="30"/>
        <v>51939</v>
      </c>
      <c r="D365" s="19">
        <f t="shared" si="31"/>
        <v>25039.990844171756</v>
      </c>
      <c r="E365" s="20">
        <f>_xlfn.IFERROR(-IPMT($E$10/12,1,R364,D365),0)</f>
        <v>104.33329518404898</v>
      </c>
      <c r="F365" s="32">
        <f>_xlfn.IFERROR(-PPMT($E$10/12,1,R364,D365),0)</f>
        <v>1449.7653034360885</v>
      </c>
      <c r="G365" s="33"/>
      <c r="H365" s="34"/>
      <c r="I365" s="77"/>
      <c r="J365" s="20">
        <f>IF(C365="",0,$Q$10)</f>
        <v>1000</v>
      </c>
      <c r="K365" s="19">
        <f t="shared" si="32"/>
        <v>0</v>
      </c>
      <c r="L365" s="32">
        <f t="shared" si="33"/>
        <v>2554.0985986201376</v>
      </c>
      <c r="M365" s="33"/>
      <c r="N365" s="34"/>
      <c r="O365" s="32">
        <f t="shared" si="34"/>
        <v>23590.225540735668</v>
      </c>
      <c r="P365" s="33"/>
      <c r="Q365" s="34"/>
      <c r="R365" s="21">
        <f t="shared" si="35"/>
        <v>15.71328642571999</v>
      </c>
    </row>
    <row r="366" spans="2:18" ht="17.25" customHeight="1">
      <c r="B366" s="17">
        <f>ROWS($B$22:B366)</f>
        <v>345</v>
      </c>
      <c r="C366" s="18">
        <f t="shared" si="30"/>
        <v>51970</v>
      </c>
      <c r="D366" s="19">
        <f t="shared" si="31"/>
        <v>23590.225540735668</v>
      </c>
      <c r="E366" s="20">
        <f>_xlfn.IFERROR(-IPMT($E$10/12,1,R365,D366),0)</f>
        <v>98.29260641973195</v>
      </c>
      <c r="F366" s="32">
        <f>_xlfn.IFERROR(-PPMT($E$10/12,1,R365,D366),0)</f>
        <v>1455.8059922004054</v>
      </c>
      <c r="G366" s="33"/>
      <c r="H366" s="34"/>
      <c r="I366" s="77"/>
      <c r="J366" s="20">
        <f>IF(C366="",0,$Q$10)</f>
        <v>1000</v>
      </c>
      <c r="K366" s="19">
        <f t="shared" si="32"/>
        <v>0</v>
      </c>
      <c r="L366" s="32">
        <f t="shared" si="33"/>
        <v>2554.0985986201376</v>
      </c>
      <c r="M366" s="33"/>
      <c r="N366" s="34"/>
      <c r="O366" s="32">
        <f t="shared" si="34"/>
        <v>22134.41954853526</v>
      </c>
      <c r="P366" s="33"/>
      <c r="Q366" s="34"/>
      <c r="R366" s="21">
        <f t="shared" si="35"/>
        <v>14.71328642572001</v>
      </c>
    </row>
    <row r="367" spans="2:18" ht="17.25" customHeight="1">
      <c r="B367" s="17">
        <f>ROWS($B$22:B367)</f>
        <v>346</v>
      </c>
      <c r="C367" s="18">
        <f t="shared" si="30"/>
        <v>52000</v>
      </c>
      <c r="D367" s="19">
        <f t="shared" si="31"/>
        <v>22134.41954853526</v>
      </c>
      <c r="E367" s="20">
        <f>_xlfn.IFERROR(-IPMT($E$10/12,1,R366,D367),0)</f>
        <v>92.22674811889692</v>
      </c>
      <c r="F367" s="32">
        <f>_xlfn.IFERROR(-PPMT($E$10/12,1,R366,D367),0)</f>
        <v>1461.8718505012382</v>
      </c>
      <c r="G367" s="33"/>
      <c r="H367" s="34"/>
      <c r="I367" s="77"/>
      <c r="J367" s="20">
        <f>IF(C367="",0,$Q$10)</f>
        <v>1000</v>
      </c>
      <c r="K367" s="19">
        <f t="shared" si="32"/>
        <v>0</v>
      </c>
      <c r="L367" s="32">
        <f t="shared" si="33"/>
        <v>2554.098598620135</v>
      </c>
      <c r="M367" s="33"/>
      <c r="N367" s="34"/>
      <c r="O367" s="32">
        <f t="shared" si="34"/>
        <v>20672.547698034025</v>
      </c>
      <c r="P367" s="33"/>
      <c r="Q367" s="34"/>
      <c r="R367" s="21">
        <f t="shared" si="35"/>
        <v>13.713286425720016</v>
      </c>
    </row>
    <row r="368" spans="2:18" ht="17.25" customHeight="1">
      <c r="B368" s="17">
        <f>ROWS($B$22:B368)</f>
        <v>347</v>
      </c>
      <c r="C368" s="18">
        <f t="shared" si="30"/>
        <v>52031</v>
      </c>
      <c r="D368" s="19">
        <f t="shared" si="31"/>
        <v>20672.547698034025</v>
      </c>
      <c r="E368" s="20">
        <f>_xlfn.IFERROR(-IPMT($E$10/12,1,R367,D368),0)</f>
        <v>86.1356154084751</v>
      </c>
      <c r="F368" s="32">
        <f>_xlfn.IFERROR(-PPMT($E$10/12,1,R367,D368),0)</f>
        <v>1467.9629832116593</v>
      </c>
      <c r="G368" s="33"/>
      <c r="H368" s="34"/>
      <c r="I368" s="77"/>
      <c r="J368" s="20">
        <f>IF(C368="",0,$Q$10)</f>
        <v>1000</v>
      </c>
      <c r="K368" s="19">
        <f t="shared" si="32"/>
        <v>0</v>
      </c>
      <c r="L368" s="32">
        <f t="shared" si="33"/>
        <v>2554.0985986201345</v>
      </c>
      <c r="M368" s="33"/>
      <c r="N368" s="34"/>
      <c r="O368" s="32">
        <f t="shared" si="34"/>
        <v>19204.584714822366</v>
      </c>
      <c r="P368" s="33"/>
      <c r="Q368" s="34"/>
      <c r="R368" s="21">
        <f t="shared" si="35"/>
        <v>12.71328642571995</v>
      </c>
    </row>
    <row r="369" spans="2:18" ht="17.25" customHeight="1">
      <c r="B369" s="17">
        <f>ROWS($B$22:B369)</f>
        <v>348</v>
      </c>
      <c r="C369" s="18">
        <f t="shared" si="30"/>
        <v>52061</v>
      </c>
      <c r="D369" s="19">
        <f t="shared" si="31"/>
        <v>19204.584714822366</v>
      </c>
      <c r="E369" s="20">
        <f>_xlfn.IFERROR(-IPMT($E$10/12,1,R368,D369),0)</f>
        <v>80.01910297842652</v>
      </c>
      <c r="F369" s="32">
        <f>_xlfn.IFERROR(-PPMT($E$10/12,1,R368,D369),0)</f>
        <v>1474.0794956417158</v>
      </c>
      <c r="G369" s="33"/>
      <c r="H369" s="34"/>
      <c r="I369" s="77"/>
      <c r="J369" s="20">
        <f>IF(C369="",0,$Q$10)</f>
        <v>1000</v>
      </c>
      <c r="K369" s="19">
        <f t="shared" si="32"/>
        <v>0</v>
      </c>
      <c r="L369" s="32">
        <f t="shared" si="33"/>
        <v>2554.098598620142</v>
      </c>
      <c r="M369" s="33"/>
      <c r="N369" s="34"/>
      <c r="O369" s="32">
        <f t="shared" si="34"/>
        <v>17730.50521918065</v>
      </c>
      <c r="P369" s="33"/>
      <c r="Q369" s="34"/>
      <c r="R369" s="21">
        <f t="shared" si="35"/>
        <v>11.713286425720005</v>
      </c>
    </row>
    <row r="370" spans="2:18" ht="17.25" customHeight="1">
      <c r="B370" s="17">
        <f>ROWS($B$22:B370)</f>
        <v>349</v>
      </c>
      <c r="C370" s="18">
        <f t="shared" si="30"/>
        <v>52092</v>
      </c>
      <c r="D370" s="19">
        <f t="shared" si="31"/>
        <v>17730.50521918065</v>
      </c>
      <c r="E370" s="20">
        <f>_xlfn.IFERROR(-IPMT($E$10/12,1,R369,D370),0)</f>
        <v>73.87710507991937</v>
      </c>
      <c r="F370" s="32">
        <f>_xlfn.IFERROR(-PPMT($E$10/12,1,R369,D370),0)</f>
        <v>1480.2214935402158</v>
      </c>
      <c r="G370" s="33"/>
      <c r="H370" s="34"/>
      <c r="I370" s="77"/>
      <c r="J370" s="20">
        <f>IF(C370="",0,$Q$10)</f>
        <v>1000</v>
      </c>
      <c r="K370" s="19">
        <f t="shared" si="32"/>
        <v>0</v>
      </c>
      <c r="L370" s="32">
        <f t="shared" si="33"/>
        <v>2554.098598620135</v>
      </c>
      <c r="M370" s="33"/>
      <c r="N370" s="34"/>
      <c r="O370" s="32">
        <f t="shared" si="34"/>
        <v>16250.283725640435</v>
      </c>
      <c r="P370" s="33"/>
      <c r="Q370" s="34"/>
      <c r="R370" s="21">
        <f t="shared" si="35"/>
        <v>10.713286425719955</v>
      </c>
    </row>
    <row r="371" spans="2:18" ht="17.25" customHeight="1">
      <c r="B371" s="17">
        <f>ROWS($B$22:B371)</f>
        <v>350</v>
      </c>
      <c r="C371" s="18">
        <f t="shared" si="30"/>
        <v>52123</v>
      </c>
      <c r="D371" s="19">
        <f t="shared" si="31"/>
        <v>16250.283725640435</v>
      </c>
      <c r="E371" s="20">
        <f>_xlfn.IFERROR(-IPMT($E$10/12,1,R370,D371),0)</f>
        <v>67.7095155235018</v>
      </c>
      <c r="F371" s="32">
        <f>_xlfn.IFERROR(-PPMT($E$10/12,1,R370,D371),0)</f>
        <v>1486.3890830966407</v>
      </c>
      <c r="G371" s="33"/>
      <c r="H371" s="34"/>
      <c r="I371" s="77"/>
      <c r="J371" s="20">
        <f>IF(C371="",0,$Q$10)</f>
        <v>1000</v>
      </c>
      <c r="K371" s="19">
        <f t="shared" si="32"/>
        <v>0</v>
      </c>
      <c r="L371" s="32">
        <f t="shared" si="33"/>
        <v>2554.098598620142</v>
      </c>
      <c r="M371" s="33"/>
      <c r="N371" s="34"/>
      <c r="O371" s="32">
        <f t="shared" si="34"/>
        <v>14763.894642543793</v>
      </c>
      <c r="P371" s="33"/>
      <c r="Q371" s="34"/>
      <c r="R371" s="21">
        <f t="shared" si="35"/>
        <v>9.713286425719954</v>
      </c>
    </row>
    <row r="372" spans="2:18" ht="17.25" customHeight="1">
      <c r="B372" s="17">
        <f>ROWS($B$22:B372)</f>
        <v>351</v>
      </c>
      <c r="C372" s="18">
        <f t="shared" si="30"/>
        <v>52153</v>
      </c>
      <c r="D372" s="19">
        <f t="shared" si="31"/>
        <v>14763.894642543793</v>
      </c>
      <c r="E372" s="20">
        <f>_xlfn.IFERROR(-IPMT($E$10/12,1,R371,D372),0)</f>
        <v>61.5162276772658</v>
      </c>
      <c r="F372" s="32">
        <f>_xlfn.IFERROR(-PPMT($E$10/12,1,R371,D372),0)</f>
        <v>1492.5823709428767</v>
      </c>
      <c r="G372" s="33"/>
      <c r="H372" s="34"/>
      <c r="I372" s="77"/>
      <c r="J372" s="20">
        <f>IF(C372="",0,$Q$10)</f>
        <v>1000</v>
      </c>
      <c r="K372" s="19">
        <f t="shared" si="32"/>
        <v>0</v>
      </c>
      <c r="L372" s="32">
        <f t="shared" si="33"/>
        <v>2554.098598620142</v>
      </c>
      <c r="M372" s="33"/>
      <c r="N372" s="34"/>
      <c r="O372" s="32">
        <f t="shared" si="34"/>
        <v>13271.312271600917</v>
      </c>
      <c r="P372" s="33"/>
      <c r="Q372" s="34"/>
      <c r="R372" s="21">
        <f t="shared" si="35"/>
        <v>8.713286425719964</v>
      </c>
    </row>
    <row r="373" spans="2:18" ht="17.25" customHeight="1">
      <c r="B373" s="17">
        <f>ROWS($B$22:B373)</f>
        <v>352</v>
      </c>
      <c r="C373" s="18">
        <f t="shared" si="30"/>
        <v>52184</v>
      </c>
      <c r="D373" s="19">
        <f t="shared" si="31"/>
        <v>13271.312271600917</v>
      </c>
      <c r="E373" s="20">
        <f>_xlfn.IFERROR(-IPMT($E$10/12,1,R372,D373),0)</f>
        <v>55.297134465003815</v>
      </c>
      <c r="F373" s="32">
        <f>_xlfn.IFERROR(-PPMT($E$10/12,1,R372,D373),0)</f>
        <v>1498.801464155137</v>
      </c>
      <c r="G373" s="33"/>
      <c r="H373" s="34"/>
      <c r="I373" s="77"/>
      <c r="J373" s="20">
        <f>IF(C373="",0,$Q$10)</f>
        <v>1000</v>
      </c>
      <c r="K373" s="19">
        <f t="shared" si="32"/>
        <v>0</v>
      </c>
      <c r="L373" s="32">
        <f t="shared" si="33"/>
        <v>2554.098598620141</v>
      </c>
      <c r="M373" s="33"/>
      <c r="N373" s="34"/>
      <c r="O373" s="32">
        <f t="shared" si="34"/>
        <v>11772.51080744578</v>
      </c>
      <c r="P373" s="33"/>
      <c r="Q373" s="34"/>
      <c r="R373" s="21">
        <f t="shared" si="35"/>
        <v>7.713286425719975</v>
      </c>
    </row>
    <row r="374" spans="2:18" ht="17.25" customHeight="1">
      <c r="B374" s="17">
        <f>ROWS($B$22:B374)</f>
        <v>353</v>
      </c>
      <c r="C374" s="18">
        <f t="shared" si="30"/>
        <v>52214</v>
      </c>
      <c r="D374" s="19">
        <f t="shared" si="31"/>
        <v>11772.51080744578</v>
      </c>
      <c r="E374" s="20">
        <f>_xlfn.IFERROR(-IPMT($E$10/12,1,R373,D374),0)</f>
        <v>49.052128364357415</v>
      </c>
      <c r="F374" s="32">
        <f>_xlfn.IFERROR(-PPMT($E$10/12,1,R373,D374),0)</f>
        <v>1505.046470255781</v>
      </c>
      <c r="G374" s="33"/>
      <c r="H374" s="34"/>
      <c r="I374" s="77"/>
      <c r="J374" s="20">
        <f>IF(C374="",0,$Q$10)</f>
        <v>1000</v>
      </c>
      <c r="K374" s="19">
        <f t="shared" si="32"/>
        <v>0</v>
      </c>
      <c r="L374" s="32">
        <f t="shared" si="33"/>
        <v>2554.0985986201385</v>
      </c>
      <c r="M374" s="33"/>
      <c r="N374" s="34"/>
      <c r="O374" s="32">
        <f t="shared" si="34"/>
        <v>10267.464337189998</v>
      </c>
      <c r="P374" s="33"/>
      <c r="Q374" s="34"/>
      <c r="R374" s="21">
        <f t="shared" si="35"/>
        <v>6.713286425719944</v>
      </c>
    </row>
    <row r="375" spans="2:18" ht="17.25" customHeight="1">
      <c r="B375" s="17">
        <f>ROWS($B$22:B375)</f>
        <v>354</v>
      </c>
      <c r="C375" s="18">
        <f t="shared" si="30"/>
        <v>52245</v>
      </c>
      <c r="D375" s="19">
        <f t="shared" si="31"/>
        <v>10267.464337189998</v>
      </c>
      <c r="E375" s="20">
        <f>_xlfn.IFERROR(-IPMT($E$10/12,1,R374,D375),0)</f>
        <v>42.78110140495833</v>
      </c>
      <c r="F375" s="32">
        <f>_xlfn.IFERROR(-PPMT($E$10/12,1,R374,D375),0)</f>
        <v>1511.317497215187</v>
      </c>
      <c r="G375" s="33"/>
      <c r="H375" s="34"/>
      <c r="I375" s="77"/>
      <c r="J375" s="20">
        <f>IF(C375="",0,$Q$10)</f>
        <v>1000</v>
      </c>
      <c r="K375" s="19">
        <f t="shared" si="32"/>
        <v>0</v>
      </c>
      <c r="L375" s="32">
        <f t="shared" si="33"/>
        <v>2554.098598620145</v>
      </c>
      <c r="M375" s="33"/>
      <c r="N375" s="34"/>
      <c r="O375" s="32">
        <f t="shared" si="34"/>
        <v>8756.146839974812</v>
      </c>
      <c r="P375" s="33"/>
      <c r="Q375" s="34"/>
      <c r="R375" s="21">
        <f t="shared" si="35"/>
        <v>5.713286425719954</v>
      </c>
    </row>
    <row r="376" spans="2:18" ht="17.25" customHeight="1">
      <c r="B376" s="17">
        <f>ROWS($B$22:B376)</f>
        <v>355</v>
      </c>
      <c r="C376" s="18">
        <f t="shared" si="30"/>
        <v>52276</v>
      </c>
      <c r="D376" s="19">
        <f t="shared" si="31"/>
        <v>8756.146839974812</v>
      </c>
      <c r="E376" s="20">
        <f>_xlfn.IFERROR(-IPMT($E$10/12,1,R375,D376),0)</f>
        <v>36.48394516656172</v>
      </c>
      <c r="F376" s="32">
        <f>_xlfn.IFERROR(-PPMT($E$10/12,1,R375,D376),0)</f>
        <v>1517.6146534535812</v>
      </c>
      <c r="G376" s="33"/>
      <c r="H376" s="34"/>
      <c r="I376" s="77"/>
      <c r="J376" s="20">
        <f>IF(C376="",0,$Q$10)</f>
        <v>1000</v>
      </c>
      <c r="K376" s="19">
        <f t="shared" si="32"/>
        <v>0</v>
      </c>
      <c r="L376" s="32">
        <f t="shared" si="33"/>
        <v>2554.098598620143</v>
      </c>
      <c r="M376" s="33"/>
      <c r="N376" s="34"/>
      <c r="O376" s="32">
        <f t="shared" si="34"/>
        <v>7238.532186521231</v>
      </c>
      <c r="P376" s="33"/>
      <c r="Q376" s="34"/>
      <c r="R376" s="21">
        <f t="shared" si="35"/>
        <v>4.713286425719943</v>
      </c>
    </row>
    <row r="377" spans="2:18" ht="17.25" customHeight="1">
      <c r="B377" s="17">
        <f>ROWS($B$22:B377)</f>
        <v>356</v>
      </c>
      <c r="C377" s="18">
        <f t="shared" si="30"/>
        <v>52304</v>
      </c>
      <c r="D377" s="19">
        <f t="shared" si="31"/>
        <v>7238.532186521231</v>
      </c>
      <c r="E377" s="20">
        <f>_xlfn.IFERROR(-IPMT($E$10/12,1,R376,D377),0)</f>
        <v>30.160550777171792</v>
      </c>
      <c r="F377" s="32">
        <f>_xlfn.IFERROR(-PPMT($E$10/12,1,R376,D377),0)</f>
        <v>1523.9380478429744</v>
      </c>
      <c r="G377" s="33"/>
      <c r="H377" s="34"/>
      <c r="I377" s="77"/>
      <c r="J377" s="20">
        <f>IF(C377="",0,$Q$10)</f>
        <v>1000</v>
      </c>
      <c r="K377" s="19">
        <f t="shared" si="32"/>
        <v>0</v>
      </c>
      <c r="L377" s="32">
        <f t="shared" si="33"/>
        <v>2554.098598620146</v>
      </c>
      <c r="M377" s="33"/>
      <c r="N377" s="34"/>
      <c r="O377" s="32">
        <f t="shared" si="34"/>
        <v>5714.594138678256</v>
      </c>
      <c r="P377" s="33"/>
      <c r="Q377" s="34"/>
      <c r="R377" s="21">
        <f t="shared" si="35"/>
        <v>3.7132864257199665</v>
      </c>
    </row>
    <row r="378" spans="2:18" ht="17.25" customHeight="1">
      <c r="B378" s="17">
        <f>ROWS($B$22:B378)</f>
        <v>357</v>
      </c>
      <c r="C378" s="18">
        <f t="shared" si="30"/>
        <v>52335</v>
      </c>
      <c r="D378" s="19">
        <f t="shared" si="31"/>
        <v>5714.594138678256</v>
      </c>
      <c r="E378" s="20">
        <f>_xlfn.IFERROR(-IPMT($E$10/12,1,R377,D378),0)</f>
        <v>23.81080891115939</v>
      </c>
      <c r="F378" s="32">
        <f>_xlfn.IFERROR(-PPMT($E$10/12,1,R377,D378),0)</f>
        <v>1530.2877897089772</v>
      </c>
      <c r="G378" s="33"/>
      <c r="H378" s="34"/>
      <c r="I378" s="77"/>
      <c r="J378" s="20">
        <f>IF(C378="",0,$Q$10)</f>
        <v>1000</v>
      </c>
      <c r="K378" s="19">
        <f t="shared" si="32"/>
        <v>0</v>
      </c>
      <c r="L378" s="32">
        <f t="shared" si="33"/>
        <v>2554.0985986201367</v>
      </c>
      <c r="M378" s="33"/>
      <c r="N378" s="34"/>
      <c r="O378" s="32">
        <f t="shared" si="34"/>
        <v>4184.306348969279</v>
      </c>
      <c r="P378" s="33"/>
      <c r="Q378" s="34"/>
      <c r="R378" s="21">
        <f t="shared" si="35"/>
        <v>2.7132864257199847</v>
      </c>
    </row>
    <row r="379" spans="2:18" ht="17.25" customHeight="1">
      <c r="B379" s="17">
        <f>ROWS($B$22:B379)</f>
        <v>358</v>
      </c>
      <c r="C379" s="18">
        <f t="shared" si="30"/>
        <v>52365</v>
      </c>
      <c r="D379" s="19">
        <f t="shared" si="31"/>
        <v>4184.306348969279</v>
      </c>
      <c r="E379" s="20">
        <f>_xlfn.IFERROR(-IPMT($E$10/12,1,R378,D379),0)</f>
        <v>17.434609787371993</v>
      </c>
      <c r="F379" s="32">
        <f>_xlfn.IFERROR(-PPMT($E$10/12,1,R378,D379),0)</f>
        <v>1536.663988832754</v>
      </c>
      <c r="G379" s="33"/>
      <c r="H379" s="34"/>
      <c r="I379" s="77"/>
      <c r="J379" s="20">
        <f>IF(C379="",0,$Q$10)</f>
        <v>1000</v>
      </c>
      <c r="K379" s="19">
        <f t="shared" si="32"/>
        <v>0</v>
      </c>
      <c r="L379" s="32">
        <f t="shared" si="33"/>
        <v>2554.098598620126</v>
      </c>
      <c r="M379" s="33"/>
      <c r="N379" s="34"/>
      <c r="O379" s="32">
        <f t="shared" si="34"/>
        <v>2647.6423601365245</v>
      </c>
      <c r="P379" s="33"/>
      <c r="Q379" s="34"/>
      <c r="R379" s="21">
        <f t="shared" si="35"/>
        <v>1.7132864257199936</v>
      </c>
    </row>
    <row r="380" spans="2:18" ht="17.25" customHeight="1">
      <c r="B380" s="17">
        <f>ROWS($B$22:B380)</f>
        <v>359</v>
      </c>
      <c r="C380" s="18">
        <f t="shared" si="30"/>
        <v>52396</v>
      </c>
      <c r="D380" s="19">
        <f t="shared" si="31"/>
        <v>2647.6423601365245</v>
      </c>
      <c r="E380" s="20">
        <f>_xlfn.IFERROR(-IPMT($E$10/12,1,R379,D380),0)</f>
        <v>11.031843167235518</v>
      </c>
      <c r="F380" s="32">
        <f>_xlfn.IFERROR(-PPMT($E$10/12,1,R379,D380),0)</f>
        <v>1543.066755452882</v>
      </c>
      <c r="G380" s="33"/>
      <c r="H380" s="34"/>
      <c r="I380" s="77"/>
      <c r="J380" s="20">
        <f>IF(C380="",0,$Q$10)</f>
        <v>1000</v>
      </c>
      <c r="K380" s="19">
        <f t="shared" si="32"/>
        <v>0</v>
      </c>
      <c r="L380" s="32">
        <f t="shared" si="33"/>
        <v>2554.0985986201176</v>
      </c>
      <c r="M380" s="33"/>
      <c r="N380" s="34"/>
      <c r="O380" s="32">
        <f t="shared" si="34"/>
        <v>1104.5756046836425</v>
      </c>
      <c r="P380" s="33"/>
      <c r="Q380" s="34"/>
      <c r="R380" s="21">
        <f t="shared" si="35"/>
        <v>0.7132864257199526</v>
      </c>
    </row>
    <row r="381" spans="2:18" ht="17.25" customHeight="1">
      <c r="B381" s="17">
        <f>ROWS($B$22:B381)</f>
        <v>360</v>
      </c>
      <c r="C381" s="18">
        <f t="shared" si="30"/>
        <v>52426</v>
      </c>
      <c r="D381" s="19">
        <f t="shared" si="31"/>
        <v>1104.5756046836425</v>
      </c>
      <c r="E381" s="20">
        <f>_xlfn.IFERROR(-IPMT($E$10/12,1,R380,D381),0)</f>
        <v>4.60239835284851</v>
      </c>
      <c r="F381" s="32">
        <f>_xlfn.IFERROR(-PPMT($E$10/12,1,R380,D381),0)</f>
        <v>1549.4962002673572</v>
      </c>
      <c r="G381" s="33"/>
      <c r="H381" s="34"/>
      <c r="I381" s="77"/>
      <c r="J381" s="20">
        <f>IF(C381="",0,$Q$10)</f>
        <v>1000</v>
      </c>
      <c r="K381" s="19">
        <f t="shared" si="32"/>
        <v>0</v>
      </c>
      <c r="L381" s="32">
        <f t="shared" si="33"/>
        <v>2554.098598620206</v>
      </c>
      <c r="M381" s="33"/>
      <c r="N381" s="34"/>
      <c r="O381" s="32">
        <f t="shared" si="34"/>
        <v>-444.92059558371466</v>
      </c>
      <c r="P381" s="33"/>
      <c r="Q381" s="34"/>
      <c r="R381" s="21">
        <f t="shared" si="35"/>
        <v>0</v>
      </c>
    </row>
    <row r="382" spans="2:18" ht="17.25" customHeight="1">
      <c r="B382" s="17">
        <f>ROWS($B$22:B382)</f>
        <v>361</v>
      </c>
      <c r="C382" s="18">
        <f t="shared" si="30"/>
      </c>
      <c r="D382" s="19">
        <f t="shared" si="31"/>
        <v>0</v>
      </c>
      <c r="E382" s="20">
        <f>_xlfn.IFERROR(-IPMT($E$10/12,1,R381,D382),0)</f>
        <v>0</v>
      </c>
      <c r="F382" s="32">
        <f>_xlfn.IFERROR(-PPMT($E$10/12,1,R381,D382),0)</f>
        <v>0</v>
      </c>
      <c r="G382" s="33"/>
      <c r="H382" s="34"/>
      <c r="I382" s="19"/>
      <c r="J382" s="20">
        <f>IF(C382="",0,$Q$10)</f>
        <v>0</v>
      </c>
      <c r="K382" s="19">
        <f t="shared" si="32"/>
        <v>0</v>
      </c>
      <c r="L382" s="32">
        <f t="shared" si="33"/>
        <v>0</v>
      </c>
      <c r="M382" s="33"/>
      <c r="N382" s="34"/>
      <c r="O382" s="32">
        <f t="shared" si="34"/>
        <v>0</v>
      </c>
      <c r="P382" s="33"/>
      <c r="Q382" s="34"/>
      <c r="R382" s="21">
        <f t="shared" si="35"/>
        <v>0</v>
      </c>
    </row>
    <row r="383" spans="2:18" ht="17.25" customHeight="1">
      <c r="B383" s="17">
        <f>ROWS($B$22:B383)</f>
        <v>362</v>
      </c>
      <c r="C383" s="18">
        <f t="shared" si="30"/>
      </c>
      <c r="D383" s="19">
        <f t="shared" si="31"/>
        <v>0</v>
      </c>
      <c r="E383" s="20">
        <f>_xlfn.IFERROR(-IPMT($E$10/12,1,R382,D383),0)</f>
        <v>0</v>
      </c>
      <c r="F383" s="32">
        <f>_xlfn.IFERROR(-PPMT($E$10/12,1,R382,D383),0)</f>
        <v>0</v>
      </c>
      <c r="G383" s="33"/>
      <c r="H383" s="34"/>
      <c r="I383" s="19"/>
      <c r="J383" s="20">
        <f>IF(C383="",0,$Q$10)</f>
        <v>0</v>
      </c>
      <c r="K383" s="19">
        <f t="shared" si="32"/>
        <v>0</v>
      </c>
      <c r="L383" s="32">
        <f t="shared" si="33"/>
        <v>0</v>
      </c>
      <c r="M383" s="33"/>
      <c r="N383" s="34"/>
      <c r="O383" s="32">
        <f t="shared" si="34"/>
        <v>0</v>
      </c>
      <c r="P383" s="33"/>
      <c r="Q383" s="34"/>
      <c r="R383" s="21">
        <f t="shared" si="35"/>
        <v>0</v>
      </c>
    </row>
    <row r="384" spans="2:18" ht="17.25" customHeight="1">
      <c r="B384" s="17">
        <f>ROWS($B$22:B384)</f>
        <v>363</v>
      </c>
      <c r="C384" s="18">
        <f t="shared" si="30"/>
      </c>
      <c r="D384" s="19">
        <f t="shared" si="31"/>
        <v>0</v>
      </c>
      <c r="E384" s="20">
        <f>_xlfn.IFERROR(-IPMT($E$10/12,1,R383,D384),0)</f>
        <v>0</v>
      </c>
      <c r="F384" s="32">
        <f>_xlfn.IFERROR(-PPMT($E$10/12,1,R383,D384),0)</f>
        <v>0</v>
      </c>
      <c r="G384" s="33"/>
      <c r="H384" s="34"/>
      <c r="I384" s="19"/>
      <c r="J384" s="20">
        <f>IF(C384="",0,$Q$10)</f>
        <v>0</v>
      </c>
      <c r="K384" s="19">
        <f t="shared" si="32"/>
        <v>0</v>
      </c>
      <c r="L384" s="32">
        <f t="shared" si="33"/>
        <v>0</v>
      </c>
      <c r="M384" s="33"/>
      <c r="N384" s="34"/>
      <c r="O384" s="32">
        <f t="shared" si="34"/>
        <v>0</v>
      </c>
      <c r="P384" s="33"/>
      <c r="Q384" s="34"/>
      <c r="R384" s="21">
        <f t="shared" si="35"/>
        <v>0</v>
      </c>
    </row>
    <row r="385" spans="2:18" ht="17.25" customHeight="1">
      <c r="B385" s="17">
        <f>ROWS($B$22:B385)</f>
        <v>364</v>
      </c>
      <c r="C385" s="18">
        <f t="shared" si="30"/>
      </c>
      <c r="D385" s="19">
        <f t="shared" si="31"/>
        <v>0</v>
      </c>
      <c r="E385" s="20">
        <f>_xlfn.IFERROR(-IPMT($E$10/12,1,R384,D385),0)</f>
        <v>0</v>
      </c>
      <c r="F385" s="32">
        <f>_xlfn.IFERROR(-PPMT($E$10/12,1,R384,D385),0)</f>
        <v>0</v>
      </c>
      <c r="G385" s="33"/>
      <c r="H385" s="34"/>
      <c r="I385" s="19"/>
      <c r="J385" s="20">
        <f>IF(C385="",0,$Q$10)</f>
        <v>0</v>
      </c>
      <c r="K385" s="19">
        <f t="shared" si="32"/>
        <v>0</v>
      </c>
      <c r="L385" s="32">
        <f t="shared" si="33"/>
        <v>0</v>
      </c>
      <c r="M385" s="33"/>
      <c r="N385" s="34"/>
      <c r="O385" s="32">
        <f t="shared" si="34"/>
        <v>0</v>
      </c>
      <c r="P385" s="33"/>
      <c r="Q385" s="34"/>
      <c r="R385" s="21">
        <f t="shared" si="35"/>
        <v>0</v>
      </c>
    </row>
    <row r="386" spans="2:18" ht="17.25" customHeight="1">
      <c r="B386" s="17">
        <f>ROWS($B$22:B386)</f>
        <v>365</v>
      </c>
      <c r="C386" s="18">
        <f t="shared" si="30"/>
      </c>
      <c r="D386" s="19">
        <f t="shared" si="31"/>
        <v>0</v>
      </c>
      <c r="E386" s="20">
        <f>_xlfn.IFERROR(-IPMT($E$10/12,1,R385,D386),0)</f>
        <v>0</v>
      </c>
      <c r="F386" s="32">
        <f>_xlfn.IFERROR(-PPMT($E$10/12,1,R385,D386),0)</f>
        <v>0</v>
      </c>
      <c r="G386" s="33"/>
      <c r="H386" s="34"/>
      <c r="I386" s="19"/>
      <c r="J386" s="20">
        <f>IF(C386="",0,$Q$10)</f>
        <v>0</v>
      </c>
      <c r="K386" s="19">
        <f t="shared" si="32"/>
        <v>0</v>
      </c>
      <c r="L386" s="32">
        <f t="shared" si="33"/>
        <v>0</v>
      </c>
      <c r="M386" s="33"/>
      <c r="N386" s="34"/>
      <c r="O386" s="32">
        <f t="shared" si="34"/>
        <v>0</v>
      </c>
      <c r="P386" s="33"/>
      <c r="Q386" s="34"/>
      <c r="R386" s="21">
        <f t="shared" si="35"/>
        <v>0</v>
      </c>
    </row>
    <row r="387" spans="2:18" ht="17.25" customHeight="1">
      <c r="B387" s="17">
        <f>ROWS($B$22:B387)</f>
        <v>366</v>
      </c>
      <c r="C387" s="18">
        <f t="shared" si="30"/>
      </c>
      <c r="D387" s="19">
        <f t="shared" si="31"/>
        <v>0</v>
      </c>
      <c r="E387" s="20">
        <f>_xlfn.IFERROR(-IPMT($E$10/12,1,R386,D387),0)</f>
        <v>0</v>
      </c>
      <c r="F387" s="32">
        <f>_xlfn.IFERROR(-PPMT($E$10/12,1,R386,D387),0)</f>
        <v>0</v>
      </c>
      <c r="G387" s="33"/>
      <c r="H387" s="34"/>
      <c r="I387" s="19"/>
      <c r="J387" s="20">
        <f>IF(C387="",0,$Q$10)</f>
        <v>0</v>
      </c>
      <c r="K387" s="19">
        <f t="shared" si="32"/>
        <v>0</v>
      </c>
      <c r="L387" s="32">
        <f t="shared" si="33"/>
        <v>0</v>
      </c>
      <c r="M387" s="33"/>
      <c r="N387" s="34"/>
      <c r="O387" s="32">
        <f t="shared" si="34"/>
        <v>0</v>
      </c>
      <c r="P387" s="33"/>
      <c r="Q387" s="34"/>
      <c r="R387" s="21">
        <f t="shared" si="35"/>
        <v>0</v>
      </c>
    </row>
    <row r="388" spans="2:18" ht="17.25" customHeight="1">
      <c r="B388" s="17">
        <f>ROWS($B$22:B388)</f>
        <v>367</v>
      </c>
      <c r="C388" s="18">
        <f t="shared" si="30"/>
      </c>
      <c r="D388" s="19">
        <f t="shared" si="31"/>
        <v>0</v>
      </c>
      <c r="E388" s="20">
        <f>_xlfn.IFERROR(-IPMT($E$10/12,1,R387,D388),0)</f>
        <v>0</v>
      </c>
      <c r="F388" s="32">
        <f>_xlfn.IFERROR(-PPMT($E$10/12,1,R387,D388),0)</f>
        <v>0</v>
      </c>
      <c r="G388" s="33"/>
      <c r="H388" s="34"/>
      <c r="I388" s="19"/>
      <c r="J388" s="20">
        <f>IF(C388="",0,$Q$10)</f>
        <v>0</v>
      </c>
      <c r="K388" s="19">
        <f t="shared" si="32"/>
        <v>0</v>
      </c>
      <c r="L388" s="32">
        <f t="shared" si="33"/>
        <v>0</v>
      </c>
      <c r="M388" s="33"/>
      <c r="N388" s="34"/>
      <c r="O388" s="32">
        <f t="shared" si="34"/>
        <v>0</v>
      </c>
      <c r="P388" s="33"/>
      <c r="Q388" s="34"/>
      <c r="R388" s="21">
        <f t="shared" si="35"/>
        <v>0</v>
      </c>
    </row>
    <row r="389" spans="2:18" ht="17.25" customHeight="1">
      <c r="B389" s="17">
        <f>ROWS($B$22:B389)</f>
        <v>368</v>
      </c>
      <c r="C389" s="18">
        <f t="shared" si="30"/>
      </c>
      <c r="D389" s="19">
        <f t="shared" si="31"/>
        <v>0</v>
      </c>
      <c r="E389" s="20">
        <f>_xlfn.IFERROR(-IPMT($E$10/12,1,R388,D389),0)</f>
        <v>0</v>
      </c>
      <c r="F389" s="32">
        <f>_xlfn.IFERROR(-PPMT($E$10/12,1,R388,D389),0)</f>
        <v>0</v>
      </c>
      <c r="G389" s="33"/>
      <c r="H389" s="34"/>
      <c r="I389" s="19"/>
      <c r="J389" s="20">
        <f>IF(C389="",0,$Q$10)</f>
        <v>0</v>
      </c>
      <c r="K389" s="19">
        <f t="shared" si="32"/>
        <v>0</v>
      </c>
      <c r="L389" s="32">
        <f t="shared" si="33"/>
        <v>0</v>
      </c>
      <c r="M389" s="33"/>
      <c r="N389" s="34"/>
      <c r="O389" s="32">
        <f t="shared" si="34"/>
        <v>0</v>
      </c>
      <c r="P389" s="33"/>
      <c r="Q389" s="34"/>
      <c r="R389" s="21">
        <f t="shared" si="35"/>
        <v>0</v>
      </c>
    </row>
    <row r="390" spans="2:18" ht="17.25" customHeight="1">
      <c r="B390" s="17">
        <f>ROWS($B$22:B390)</f>
        <v>369</v>
      </c>
      <c r="C390" s="18">
        <f t="shared" si="30"/>
      </c>
      <c r="D390" s="19">
        <f t="shared" si="31"/>
        <v>0</v>
      </c>
      <c r="E390" s="20">
        <f>_xlfn.IFERROR(-IPMT($E$10/12,1,R389,D390),0)</f>
        <v>0</v>
      </c>
      <c r="F390" s="32">
        <f>_xlfn.IFERROR(-PPMT($E$10/12,1,R389,D390),0)</f>
        <v>0</v>
      </c>
      <c r="G390" s="33"/>
      <c r="H390" s="34"/>
      <c r="I390" s="19"/>
      <c r="J390" s="20">
        <f>IF(C390="",0,$Q$10)</f>
        <v>0</v>
      </c>
      <c r="K390" s="19">
        <f t="shared" si="32"/>
        <v>0</v>
      </c>
      <c r="L390" s="32">
        <f t="shared" si="33"/>
        <v>0</v>
      </c>
      <c r="M390" s="33"/>
      <c r="N390" s="34"/>
      <c r="O390" s="32">
        <f t="shared" si="34"/>
        <v>0</v>
      </c>
      <c r="P390" s="33"/>
      <c r="Q390" s="34"/>
      <c r="R390" s="21">
        <f t="shared" si="35"/>
        <v>0</v>
      </c>
    </row>
    <row r="391" spans="2:18" ht="17.25" customHeight="1">
      <c r="B391" s="17">
        <f>ROWS($B$22:B391)</f>
        <v>370</v>
      </c>
      <c r="C391" s="18">
        <f t="shared" si="30"/>
      </c>
      <c r="D391" s="19">
        <f t="shared" si="31"/>
        <v>0</v>
      </c>
      <c r="E391" s="20">
        <f>_xlfn.IFERROR(-IPMT($E$10/12,1,R390,D391),0)</f>
        <v>0</v>
      </c>
      <c r="F391" s="32">
        <f>_xlfn.IFERROR(-PPMT($E$10/12,1,R390,D391),0)</f>
        <v>0</v>
      </c>
      <c r="G391" s="33"/>
      <c r="H391" s="34"/>
      <c r="I391" s="19"/>
      <c r="J391" s="20">
        <f>IF(C391="",0,$Q$10)</f>
        <v>0</v>
      </c>
      <c r="K391" s="19">
        <f t="shared" si="32"/>
        <v>0</v>
      </c>
      <c r="L391" s="32">
        <f t="shared" si="33"/>
        <v>0</v>
      </c>
      <c r="M391" s="33"/>
      <c r="N391" s="34"/>
      <c r="O391" s="32">
        <f t="shared" si="34"/>
        <v>0</v>
      </c>
      <c r="P391" s="33"/>
      <c r="Q391" s="34"/>
      <c r="R391" s="21">
        <f t="shared" si="35"/>
        <v>0</v>
      </c>
    </row>
    <row r="392" spans="2:18" ht="17.25" customHeight="1">
      <c r="B392" s="17">
        <f>ROWS($B$22:B392)</f>
        <v>371</v>
      </c>
      <c r="C392" s="18">
        <f t="shared" si="30"/>
      </c>
      <c r="D392" s="19">
        <f t="shared" si="31"/>
        <v>0</v>
      </c>
      <c r="E392" s="20">
        <f>_xlfn.IFERROR(-IPMT($E$10/12,1,R391,D392),0)</f>
        <v>0</v>
      </c>
      <c r="F392" s="32">
        <f>_xlfn.IFERROR(-PPMT($E$10/12,1,R391,D392),0)</f>
        <v>0</v>
      </c>
      <c r="G392" s="33"/>
      <c r="H392" s="34"/>
      <c r="I392" s="19"/>
      <c r="J392" s="20">
        <f>IF(C392="",0,$Q$10)</f>
        <v>0</v>
      </c>
      <c r="K392" s="19">
        <f t="shared" si="32"/>
        <v>0</v>
      </c>
      <c r="L392" s="32">
        <f t="shared" si="33"/>
        <v>0</v>
      </c>
      <c r="M392" s="33"/>
      <c r="N392" s="34"/>
      <c r="O392" s="32">
        <f t="shared" si="34"/>
        <v>0</v>
      </c>
      <c r="P392" s="33"/>
      <c r="Q392" s="34"/>
      <c r="R392" s="21">
        <f t="shared" si="35"/>
        <v>0</v>
      </c>
    </row>
    <row r="393" spans="2:18" ht="17.25" customHeight="1">
      <c r="B393" s="17">
        <f>ROWS($B$22:B393)</f>
        <v>372</v>
      </c>
      <c r="C393" s="18">
        <f t="shared" si="30"/>
      </c>
      <c r="D393" s="19">
        <f t="shared" si="31"/>
        <v>0</v>
      </c>
      <c r="E393" s="20">
        <f>_xlfn.IFERROR(-IPMT($E$10/12,1,R392,D393),0)</f>
        <v>0</v>
      </c>
      <c r="F393" s="32">
        <f>_xlfn.IFERROR(-PPMT($E$10/12,1,R392,D393),0)</f>
        <v>0</v>
      </c>
      <c r="G393" s="33"/>
      <c r="H393" s="34"/>
      <c r="I393" s="19"/>
      <c r="J393" s="20">
        <f>IF(C393="",0,$Q$10)</f>
        <v>0</v>
      </c>
      <c r="K393" s="19">
        <f t="shared" si="32"/>
        <v>0</v>
      </c>
      <c r="L393" s="32">
        <f t="shared" si="33"/>
        <v>0</v>
      </c>
      <c r="M393" s="33"/>
      <c r="N393" s="34"/>
      <c r="O393" s="32">
        <f t="shared" si="34"/>
        <v>0</v>
      </c>
      <c r="P393" s="33"/>
      <c r="Q393" s="34"/>
      <c r="R393" s="21">
        <f t="shared" si="35"/>
        <v>0</v>
      </c>
    </row>
    <row r="394" spans="2:18" ht="17.25" customHeight="1">
      <c r="B394" s="17">
        <f>ROWS($B$22:B394)</f>
        <v>373</v>
      </c>
      <c r="C394" s="18">
        <f t="shared" si="30"/>
      </c>
      <c r="D394" s="19">
        <f t="shared" si="31"/>
        <v>0</v>
      </c>
      <c r="E394" s="20">
        <f>_xlfn.IFERROR(-IPMT($E$10/12,1,R393,D394),0)</f>
        <v>0</v>
      </c>
      <c r="F394" s="32">
        <f>_xlfn.IFERROR(-PPMT($E$10/12,1,R393,D394),0)</f>
        <v>0</v>
      </c>
      <c r="G394" s="33"/>
      <c r="H394" s="34"/>
      <c r="I394" s="19"/>
      <c r="J394" s="20">
        <f>IF(C394="",0,$Q$10)</f>
        <v>0</v>
      </c>
      <c r="K394" s="19">
        <f t="shared" si="32"/>
        <v>0</v>
      </c>
      <c r="L394" s="32">
        <f t="shared" si="33"/>
        <v>0</v>
      </c>
      <c r="M394" s="33"/>
      <c r="N394" s="34"/>
      <c r="O394" s="32">
        <f t="shared" si="34"/>
        <v>0</v>
      </c>
      <c r="P394" s="33"/>
      <c r="Q394" s="34"/>
      <c r="R394" s="21">
        <f t="shared" si="35"/>
        <v>0</v>
      </c>
    </row>
    <row r="395" spans="2:18" ht="17.25" customHeight="1">
      <c r="B395" s="17">
        <f>ROWS($B$22:B395)</f>
        <v>374</v>
      </c>
      <c r="C395" s="18">
        <f t="shared" si="30"/>
      </c>
      <c r="D395" s="19">
        <f t="shared" si="31"/>
        <v>0</v>
      </c>
      <c r="E395" s="20">
        <f>_xlfn.IFERROR(-IPMT($E$10/12,1,R394,D395),0)</f>
        <v>0</v>
      </c>
      <c r="F395" s="32">
        <f>_xlfn.IFERROR(-PPMT($E$10/12,1,R394,D395),0)</f>
        <v>0</v>
      </c>
      <c r="G395" s="33"/>
      <c r="H395" s="34"/>
      <c r="I395" s="19"/>
      <c r="J395" s="20">
        <f>IF(C395="",0,$Q$10)</f>
        <v>0</v>
      </c>
      <c r="K395" s="19">
        <f t="shared" si="32"/>
        <v>0</v>
      </c>
      <c r="L395" s="32">
        <f t="shared" si="33"/>
        <v>0</v>
      </c>
      <c r="M395" s="33"/>
      <c r="N395" s="34"/>
      <c r="O395" s="32">
        <f t="shared" si="34"/>
        <v>0</v>
      </c>
      <c r="P395" s="33"/>
      <c r="Q395" s="34"/>
      <c r="R395" s="21">
        <f t="shared" si="35"/>
        <v>0</v>
      </c>
    </row>
    <row r="396" spans="2:18" ht="17.25" customHeight="1">
      <c r="B396" s="17">
        <f>ROWS($B$22:B396)</f>
        <v>375</v>
      </c>
      <c r="C396" s="18">
        <f t="shared" si="30"/>
      </c>
      <c r="D396" s="19">
        <f t="shared" si="31"/>
        <v>0</v>
      </c>
      <c r="E396" s="20">
        <f>_xlfn.IFERROR(-IPMT($E$10/12,1,R395,D396),0)</f>
        <v>0</v>
      </c>
      <c r="F396" s="32">
        <f>_xlfn.IFERROR(-PPMT($E$10/12,1,R395,D396),0)</f>
        <v>0</v>
      </c>
      <c r="G396" s="33"/>
      <c r="H396" s="34"/>
      <c r="I396" s="19"/>
      <c r="J396" s="20">
        <f>IF(C396="",0,$Q$10)</f>
        <v>0</v>
      </c>
      <c r="K396" s="19">
        <f t="shared" si="32"/>
        <v>0</v>
      </c>
      <c r="L396" s="32">
        <f t="shared" si="33"/>
        <v>0</v>
      </c>
      <c r="M396" s="33"/>
      <c r="N396" s="34"/>
      <c r="O396" s="32">
        <f t="shared" si="34"/>
        <v>0</v>
      </c>
      <c r="P396" s="33"/>
      <c r="Q396" s="34"/>
      <c r="R396" s="21">
        <f t="shared" si="35"/>
        <v>0</v>
      </c>
    </row>
    <row r="397" spans="2:18" ht="17.25" customHeight="1">
      <c r="B397" s="17">
        <f>ROWS($B$22:B397)</f>
        <v>376</v>
      </c>
      <c r="C397" s="18">
        <f t="shared" si="30"/>
      </c>
      <c r="D397" s="19">
        <f t="shared" si="31"/>
        <v>0</v>
      </c>
      <c r="E397" s="20">
        <f>_xlfn.IFERROR(-IPMT($E$10/12,1,R396,D397),0)</f>
        <v>0</v>
      </c>
      <c r="F397" s="32">
        <f>_xlfn.IFERROR(-PPMT($E$10/12,1,R396,D397),0)</f>
        <v>0</v>
      </c>
      <c r="G397" s="33"/>
      <c r="H397" s="34"/>
      <c r="I397" s="19"/>
      <c r="J397" s="20">
        <f>IF(C397="",0,$Q$10)</f>
        <v>0</v>
      </c>
      <c r="K397" s="19">
        <f t="shared" si="32"/>
        <v>0</v>
      </c>
      <c r="L397" s="32">
        <f t="shared" si="33"/>
        <v>0</v>
      </c>
      <c r="M397" s="33"/>
      <c r="N397" s="34"/>
      <c r="O397" s="32">
        <f t="shared" si="34"/>
        <v>0</v>
      </c>
      <c r="P397" s="33"/>
      <c r="Q397" s="34"/>
      <c r="R397" s="21">
        <f t="shared" si="35"/>
        <v>0</v>
      </c>
    </row>
    <row r="398" spans="2:18" ht="17.25" customHeight="1">
      <c r="B398" s="17">
        <f>ROWS($B$22:B398)</f>
        <v>377</v>
      </c>
      <c r="C398" s="18">
        <f t="shared" si="30"/>
      </c>
      <c r="D398" s="19">
        <f t="shared" si="31"/>
        <v>0</v>
      </c>
      <c r="E398" s="20">
        <f>_xlfn.IFERROR(-IPMT($E$10/12,1,R397,D398),0)</f>
        <v>0</v>
      </c>
      <c r="F398" s="32">
        <f>_xlfn.IFERROR(-PPMT($E$10/12,1,R397,D398),0)</f>
        <v>0</v>
      </c>
      <c r="G398" s="33"/>
      <c r="H398" s="34"/>
      <c r="I398" s="19"/>
      <c r="J398" s="20">
        <f>IF(C398="",0,$Q$10)</f>
        <v>0</v>
      </c>
      <c r="K398" s="19">
        <f t="shared" si="32"/>
        <v>0</v>
      </c>
      <c r="L398" s="32">
        <f t="shared" si="33"/>
        <v>0</v>
      </c>
      <c r="M398" s="33"/>
      <c r="N398" s="34"/>
      <c r="O398" s="32">
        <f t="shared" si="34"/>
        <v>0</v>
      </c>
      <c r="P398" s="33"/>
      <c r="Q398" s="34"/>
      <c r="R398" s="21">
        <f t="shared" si="35"/>
        <v>0</v>
      </c>
    </row>
    <row r="399" spans="2:18" ht="17.25" customHeight="1">
      <c r="B399" s="17">
        <f>ROWS($B$22:B399)</f>
        <v>378</v>
      </c>
      <c r="C399" s="18">
        <f t="shared" si="30"/>
      </c>
      <c r="D399" s="19">
        <f t="shared" si="31"/>
        <v>0</v>
      </c>
      <c r="E399" s="20">
        <f>_xlfn.IFERROR(-IPMT($E$10/12,1,R398,D399),0)</f>
        <v>0</v>
      </c>
      <c r="F399" s="32">
        <f>_xlfn.IFERROR(-PPMT($E$10/12,1,R398,D399),0)</f>
        <v>0</v>
      </c>
      <c r="G399" s="33"/>
      <c r="H399" s="34"/>
      <c r="I399" s="19"/>
      <c r="J399" s="20">
        <f>IF(C399="",0,$Q$10)</f>
        <v>0</v>
      </c>
      <c r="K399" s="19">
        <f t="shared" si="32"/>
        <v>0</v>
      </c>
      <c r="L399" s="32">
        <f t="shared" si="33"/>
        <v>0</v>
      </c>
      <c r="M399" s="33"/>
      <c r="N399" s="34"/>
      <c r="O399" s="32">
        <f t="shared" si="34"/>
        <v>0</v>
      </c>
      <c r="P399" s="33"/>
      <c r="Q399" s="34"/>
      <c r="R399" s="21">
        <f t="shared" si="35"/>
        <v>0</v>
      </c>
    </row>
    <row r="400" spans="2:18" ht="17.25" customHeight="1">
      <c r="B400" s="17">
        <f>ROWS($B$22:B400)</f>
        <v>379</v>
      </c>
      <c r="C400" s="18">
        <f t="shared" si="30"/>
      </c>
      <c r="D400" s="19">
        <f t="shared" si="31"/>
        <v>0</v>
      </c>
      <c r="E400" s="20">
        <f>_xlfn.IFERROR(-IPMT($E$10/12,1,R399,D400),0)</f>
        <v>0</v>
      </c>
      <c r="F400" s="32">
        <f>_xlfn.IFERROR(-PPMT($E$10/12,1,R399,D400),0)</f>
        <v>0</v>
      </c>
      <c r="G400" s="33"/>
      <c r="H400" s="34"/>
      <c r="I400" s="19"/>
      <c r="J400" s="20">
        <f>IF(C400="",0,$Q$10)</f>
        <v>0</v>
      </c>
      <c r="K400" s="19">
        <f t="shared" si="32"/>
        <v>0</v>
      </c>
      <c r="L400" s="32">
        <f t="shared" si="33"/>
        <v>0</v>
      </c>
      <c r="M400" s="33"/>
      <c r="N400" s="34"/>
      <c r="O400" s="32">
        <f t="shared" si="34"/>
        <v>0</v>
      </c>
      <c r="P400" s="33"/>
      <c r="Q400" s="34"/>
      <c r="R400" s="21">
        <f t="shared" si="35"/>
        <v>0</v>
      </c>
    </row>
    <row r="401" spans="2:18" ht="17.25" customHeight="1">
      <c r="B401" s="17">
        <f>ROWS($B$22:B401)</f>
        <v>380</v>
      </c>
      <c r="C401" s="18">
        <f t="shared" si="30"/>
      </c>
      <c r="D401" s="19">
        <f t="shared" si="31"/>
        <v>0</v>
      </c>
      <c r="E401" s="20">
        <f>_xlfn.IFERROR(-IPMT($E$10/12,1,R400,D401),0)</f>
        <v>0</v>
      </c>
      <c r="F401" s="32">
        <f>_xlfn.IFERROR(-PPMT($E$10/12,1,R400,D401),0)</f>
        <v>0</v>
      </c>
      <c r="G401" s="33"/>
      <c r="H401" s="34"/>
      <c r="I401" s="19"/>
      <c r="J401" s="20">
        <f>IF(C401="",0,$Q$10)</f>
        <v>0</v>
      </c>
      <c r="K401" s="19">
        <f t="shared" si="32"/>
        <v>0</v>
      </c>
      <c r="L401" s="32">
        <f t="shared" si="33"/>
        <v>0</v>
      </c>
      <c r="M401" s="33"/>
      <c r="N401" s="34"/>
      <c r="O401" s="32">
        <f t="shared" si="34"/>
        <v>0</v>
      </c>
      <c r="P401" s="33"/>
      <c r="Q401" s="34"/>
      <c r="R401" s="21">
        <f t="shared" si="35"/>
        <v>0</v>
      </c>
    </row>
    <row r="402" spans="2:18" ht="17.25" customHeight="1">
      <c r="B402" s="17">
        <f>ROWS($B$22:B402)</f>
        <v>381</v>
      </c>
      <c r="C402" s="18">
        <f t="shared" si="30"/>
      </c>
      <c r="D402" s="19">
        <f t="shared" si="31"/>
        <v>0</v>
      </c>
      <c r="E402" s="20">
        <f>_xlfn.IFERROR(-IPMT($E$10/12,1,R401,D402),0)</f>
        <v>0</v>
      </c>
      <c r="F402" s="32">
        <f>_xlfn.IFERROR(-PPMT($E$10/12,1,R401,D402),0)</f>
        <v>0</v>
      </c>
      <c r="G402" s="33"/>
      <c r="H402" s="34"/>
      <c r="I402" s="19"/>
      <c r="J402" s="20">
        <f>IF(C402="",0,$Q$10)</f>
        <v>0</v>
      </c>
      <c r="K402" s="19">
        <f t="shared" si="32"/>
        <v>0</v>
      </c>
      <c r="L402" s="32">
        <f t="shared" si="33"/>
        <v>0</v>
      </c>
      <c r="M402" s="33"/>
      <c r="N402" s="34"/>
      <c r="O402" s="32">
        <f t="shared" si="34"/>
        <v>0</v>
      </c>
      <c r="P402" s="33"/>
      <c r="Q402" s="34"/>
      <c r="R402" s="21">
        <f t="shared" si="35"/>
        <v>0</v>
      </c>
    </row>
    <row r="403" spans="2:18" ht="17.25" customHeight="1">
      <c r="B403" s="17">
        <f>ROWS($B$22:B403)</f>
        <v>382</v>
      </c>
      <c r="C403" s="18">
        <f t="shared" si="30"/>
      </c>
      <c r="D403" s="19">
        <f t="shared" si="31"/>
        <v>0</v>
      </c>
      <c r="E403" s="20">
        <f>_xlfn.IFERROR(-IPMT($E$10/12,1,R402,D403),0)</f>
        <v>0</v>
      </c>
      <c r="F403" s="32">
        <f>_xlfn.IFERROR(-PPMT($E$10/12,1,R402,D403),0)</f>
        <v>0</v>
      </c>
      <c r="G403" s="33"/>
      <c r="H403" s="34"/>
      <c r="I403" s="19"/>
      <c r="J403" s="20">
        <f>IF(C403="",0,$Q$10)</f>
        <v>0</v>
      </c>
      <c r="K403" s="19">
        <f t="shared" si="32"/>
        <v>0</v>
      </c>
      <c r="L403" s="32">
        <f t="shared" si="33"/>
        <v>0</v>
      </c>
      <c r="M403" s="33"/>
      <c r="N403" s="34"/>
      <c r="O403" s="32">
        <f t="shared" si="34"/>
        <v>0</v>
      </c>
      <c r="P403" s="33"/>
      <c r="Q403" s="34"/>
      <c r="R403" s="21">
        <f t="shared" si="35"/>
        <v>0</v>
      </c>
    </row>
    <row r="404" spans="2:18" ht="17.25" customHeight="1">
      <c r="B404" s="17">
        <f>ROWS($B$22:B404)</f>
        <v>383</v>
      </c>
      <c r="C404" s="18">
        <f t="shared" si="30"/>
      </c>
      <c r="D404" s="19">
        <f t="shared" si="31"/>
        <v>0</v>
      </c>
      <c r="E404" s="20">
        <f>_xlfn.IFERROR(-IPMT($E$10/12,1,R403,D404),0)</f>
        <v>0</v>
      </c>
      <c r="F404" s="32">
        <f>_xlfn.IFERROR(-PPMT($E$10/12,1,R403,D404),0)</f>
        <v>0</v>
      </c>
      <c r="G404" s="33"/>
      <c r="H404" s="34"/>
      <c r="I404" s="19"/>
      <c r="J404" s="20">
        <f>IF(C404="",0,$Q$10)</f>
        <v>0</v>
      </c>
      <c r="K404" s="19">
        <f t="shared" si="32"/>
        <v>0</v>
      </c>
      <c r="L404" s="32">
        <f t="shared" si="33"/>
        <v>0</v>
      </c>
      <c r="M404" s="33"/>
      <c r="N404" s="34"/>
      <c r="O404" s="32">
        <f t="shared" si="34"/>
        <v>0</v>
      </c>
      <c r="P404" s="33"/>
      <c r="Q404" s="34"/>
      <c r="R404" s="21">
        <f t="shared" si="35"/>
        <v>0</v>
      </c>
    </row>
    <row r="405" spans="2:18" ht="17.25" customHeight="1">
      <c r="B405" s="17">
        <f>ROWS($B$22:B405)</f>
        <v>384</v>
      </c>
      <c r="C405" s="18">
        <f t="shared" si="30"/>
      </c>
      <c r="D405" s="19">
        <f t="shared" si="31"/>
        <v>0</v>
      </c>
      <c r="E405" s="20">
        <f>_xlfn.IFERROR(-IPMT($E$10/12,1,R404,D405),0)</f>
        <v>0</v>
      </c>
      <c r="F405" s="32">
        <f>_xlfn.IFERROR(-PPMT($E$10/12,1,R404,D405),0)</f>
        <v>0</v>
      </c>
      <c r="G405" s="33"/>
      <c r="H405" s="34"/>
      <c r="I405" s="19"/>
      <c r="J405" s="20">
        <f>IF(C405="",0,$Q$10)</f>
        <v>0</v>
      </c>
      <c r="K405" s="19">
        <f t="shared" si="32"/>
        <v>0</v>
      </c>
      <c r="L405" s="32">
        <f t="shared" si="33"/>
        <v>0</v>
      </c>
      <c r="M405" s="33"/>
      <c r="N405" s="34"/>
      <c r="O405" s="32">
        <f t="shared" si="34"/>
        <v>0</v>
      </c>
      <c r="P405" s="33"/>
      <c r="Q405" s="34"/>
      <c r="R405" s="21">
        <f t="shared" si="35"/>
        <v>0</v>
      </c>
    </row>
    <row r="406" spans="2:18" ht="17.25" customHeight="1">
      <c r="B406" s="17">
        <f>ROWS($B$22:B406)</f>
        <v>385</v>
      </c>
      <c r="C406" s="18">
        <f t="shared" si="30"/>
      </c>
      <c r="D406" s="19">
        <f t="shared" si="31"/>
        <v>0</v>
      </c>
      <c r="E406" s="20">
        <f>_xlfn.IFERROR(-IPMT($E$10/12,1,R405,D406),0)</f>
        <v>0</v>
      </c>
      <c r="F406" s="32">
        <f>_xlfn.IFERROR(-PPMT($E$10/12,1,R405,D406),0)</f>
        <v>0</v>
      </c>
      <c r="G406" s="33"/>
      <c r="H406" s="34"/>
      <c r="I406" s="19"/>
      <c r="J406" s="20">
        <f>IF(C406="",0,$Q$10)</f>
        <v>0</v>
      </c>
      <c r="K406" s="19">
        <f t="shared" si="32"/>
        <v>0</v>
      </c>
      <c r="L406" s="32">
        <f t="shared" si="33"/>
        <v>0</v>
      </c>
      <c r="M406" s="33"/>
      <c r="N406" s="34"/>
      <c r="O406" s="32">
        <f t="shared" si="34"/>
        <v>0</v>
      </c>
      <c r="P406" s="33"/>
      <c r="Q406" s="34"/>
      <c r="R406" s="21">
        <f t="shared" si="35"/>
        <v>0</v>
      </c>
    </row>
    <row r="407" spans="2:18" ht="17.25" customHeight="1">
      <c r="B407" s="17">
        <f>ROWS($B$22:B407)</f>
        <v>386</v>
      </c>
      <c r="C407" s="18">
        <f aca="true" t="shared" si="36" ref="C407:C441">IF(O406&gt;0,EDATE(C406,1),"")</f>
      </c>
      <c r="D407" s="19">
        <f aca="true" t="shared" si="37" ref="D407:D441">IF(C407="",0,O406)</f>
        <v>0</v>
      </c>
      <c r="E407" s="20">
        <f>_xlfn.IFERROR(-IPMT($E$10/12,1,R406,D407),0)</f>
        <v>0</v>
      </c>
      <c r="F407" s="32">
        <f>_xlfn.IFERROR(-PPMT($E$10/12,1,R406,D407),0)</f>
        <v>0</v>
      </c>
      <c r="G407" s="33"/>
      <c r="H407" s="34"/>
      <c r="I407" s="19"/>
      <c r="J407" s="20">
        <f>IF(C407="",0,$Q$10)</f>
        <v>0</v>
      </c>
      <c r="K407" s="19">
        <f aca="true" t="shared" si="38" ref="K407:K441">IF(C407="",0,IF(D407&lt;0.8*$E$6,0,$P$14))</f>
        <v>0</v>
      </c>
      <c r="L407" s="32">
        <f aca="true" t="shared" si="39" ref="L407:L441">IF(C407="",0,E407+F407+I407+J407+K407)</f>
        <v>0</v>
      </c>
      <c r="M407" s="33"/>
      <c r="N407" s="34"/>
      <c r="O407" s="32">
        <f aca="true" t="shared" si="40" ref="O407:O441">IF(C407="",0,D407-F407-I407)</f>
        <v>0</v>
      </c>
      <c r="P407" s="33"/>
      <c r="Q407" s="34"/>
      <c r="R407" s="21">
        <f t="shared" si="35"/>
        <v>0</v>
      </c>
    </row>
    <row r="408" spans="2:18" ht="17.25" customHeight="1">
      <c r="B408" s="17">
        <f>ROWS($B$22:B408)</f>
        <v>387</v>
      </c>
      <c r="C408" s="18">
        <f t="shared" si="36"/>
      </c>
      <c r="D408" s="19">
        <f t="shared" si="37"/>
        <v>0</v>
      </c>
      <c r="E408" s="20">
        <f>_xlfn.IFERROR(-IPMT($E$10/12,1,R407,D408),0)</f>
        <v>0</v>
      </c>
      <c r="F408" s="32">
        <f>_xlfn.IFERROR(-PPMT($E$10/12,1,R407,D408),0)</f>
        <v>0</v>
      </c>
      <c r="G408" s="33"/>
      <c r="H408" s="34"/>
      <c r="I408" s="19"/>
      <c r="J408" s="20">
        <f>IF(C408="",0,$Q$10)</f>
        <v>0</v>
      </c>
      <c r="K408" s="19">
        <f t="shared" si="38"/>
        <v>0</v>
      </c>
      <c r="L408" s="32">
        <f t="shared" si="39"/>
        <v>0</v>
      </c>
      <c r="M408" s="33"/>
      <c r="N408" s="34"/>
      <c r="O408" s="32">
        <f t="shared" si="40"/>
        <v>0</v>
      </c>
      <c r="P408" s="33"/>
      <c r="Q408" s="34"/>
      <c r="R408" s="21">
        <f t="shared" si="35"/>
        <v>0</v>
      </c>
    </row>
    <row r="409" spans="2:18" ht="17.25" customHeight="1">
      <c r="B409" s="17">
        <f>ROWS($B$22:B409)</f>
        <v>388</v>
      </c>
      <c r="C409" s="18">
        <f t="shared" si="36"/>
      </c>
      <c r="D409" s="19">
        <f t="shared" si="37"/>
        <v>0</v>
      </c>
      <c r="E409" s="20">
        <f>_xlfn.IFERROR(-IPMT($E$10/12,1,R408,D409),0)</f>
        <v>0</v>
      </c>
      <c r="F409" s="32">
        <f>_xlfn.IFERROR(-PPMT($E$10/12,1,R408,D409),0)</f>
        <v>0</v>
      </c>
      <c r="G409" s="33"/>
      <c r="H409" s="34"/>
      <c r="I409" s="19"/>
      <c r="J409" s="20">
        <f>IF(C409="",0,$Q$10)</f>
        <v>0</v>
      </c>
      <c r="K409" s="19">
        <f t="shared" si="38"/>
        <v>0</v>
      </c>
      <c r="L409" s="32">
        <f t="shared" si="39"/>
        <v>0</v>
      </c>
      <c r="M409" s="33"/>
      <c r="N409" s="34"/>
      <c r="O409" s="32">
        <f t="shared" si="40"/>
        <v>0</v>
      </c>
      <c r="P409" s="33"/>
      <c r="Q409" s="34"/>
      <c r="R409" s="21">
        <f aca="true" t="shared" si="41" ref="R409:R441">IF(R408&lt;1,0,NPER($E$10/12,-$J$7,O409))</f>
        <v>0</v>
      </c>
    </row>
    <row r="410" spans="2:18" ht="17.25" customHeight="1">
      <c r="B410" s="17">
        <f>ROWS($B$22:B410)</f>
        <v>389</v>
      </c>
      <c r="C410" s="18">
        <f t="shared" si="36"/>
      </c>
      <c r="D410" s="19">
        <f t="shared" si="37"/>
        <v>0</v>
      </c>
      <c r="E410" s="20">
        <f>_xlfn.IFERROR(-IPMT($E$10/12,1,R409,D410),0)</f>
        <v>0</v>
      </c>
      <c r="F410" s="32">
        <f>_xlfn.IFERROR(-PPMT($E$10/12,1,R409,D410),0)</f>
        <v>0</v>
      </c>
      <c r="G410" s="33"/>
      <c r="H410" s="34"/>
      <c r="I410" s="19"/>
      <c r="J410" s="20">
        <f>IF(C410="",0,$Q$10)</f>
        <v>0</v>
      </c>
      <c r="K410" s="19">
        <f t="shared" si="38"/>
        <v>0</v>
      </c>
      <c r="L410" s="32">
        <f t="shared" si="39"/>
        <v>0</v>
      </c>
      <c r="M410" s="33"/>
      <c r="N410" s="34"/>
      <c r="O410" s="32">
        <f t="shared" si="40"/>
        <v>0</v>
      </c>
      <c r="P410" s="33"/>
      <c r="Q410" s="34"/>
      <c r="R410" s="21">
        <f t="shared" si="41"/>
        <v>0</v>
      </c>
    </row>
    <row r="411" spans="2:18" ht="17.25" customHeight="1">
      <c r="B411" s="17">
        <f>ROWS($B$22:B411)</f>
        <v>390</v>
      </c>
      <c r="C411" s="18">
        <f t="shared" si="36"/>
      </c>
      <c r="D411" s="19">
        <f t="shared" si="37"/>
        <v>0</v>
      </c>
      <c r="E411" s="20">
        <f>_xlfn.IFERROR(-IPMT($E$10/12,1,R410,D411),0)</f>
        <v>0</v>
      </c>
      <c r="F411" s="32">
        <f>_xlfn.IFERROR(-PPMT($E$10/12,1,R410,D411),0)</f>
        <v>0</v>
      </c>
      <c r="G411" s="33"/>
      <c r="H411" s="34"/>
      <c r="I411" s="19"/>
      <c r="J411" s="20">
        <f>IF(C411="",0,$Q$10)</f>
        <v>0</v>
      </c>
      <c r="K411" s="19">
        <f t="shared" si="38"/>
        <v>0</v>
      </c>
      <c r="L411" s="32">
        <f t="shared" si="39"/>
        <v>0</v>
      </c>
      <c r="M411" s="33"/>
      <c r="N411" s="34"/>
      <c r="O411" s="32">
        <f t="shared" si="40"/>
        <v>0</v>
      </c>
      <c r="P411" s="33"/>
      <c r="Q411" s="34"/>
      <c r="R411" s="21">
        <f t="shared" si="41"/>
        <v>0</v>
      </c>
    </row>
    <row r="412" spans="2:18" ht="17.25" customHeight="1">
      <c r="B412" s="17">
        <f>ROWS($B$22:B412)</f>
        <v>391</v>
      </c>
      <c r="C412" s="18">
        <f t="shared" si="36"/>
      </c>
      <c r="D412" s="19">
        <f t="shared" si="37"/>
        <v>0</v>
      </c>
      <c r="E412" s="20">
        <f>_xlfn.IFERROR(-IPMT($E$10/12,1,R411,D412),0)</f>
        <v>0</v>
      </c>
      <c r="F412" s="32">
        <f>_xlfn.IFERROR(-PPMT($E$10/12,1,R411,D412),0)</f>
        <v>0</v>
      </c>
      <c r="G412" s="33"/>
      <c r="H412" s="34"/>
      <c r="I412" s="19"/>
      <c r="J412" s="20">
        <f>IF(C412="",0,$Q$10)</f>
        <v>0</v>
      </c>
      <c r="K412" s="19">
        <f t="shared" si="38"/>
        <v>0</v>
      </c>
      <c r="L412" s="32">
        <f t="shared" si="39"/>
        <v>0</v>
      </c>
      <c r="M412" s="33"/>
      <c r="N412" s="34"/>
      <c r="O412" s="32">
        <f t="shared" si="40"/>
        <v>0</v>
      </c>
      <c r="P412" s="33"/>
      <c r="Q412" s="34"/>
      <c r="R412" s="21">
        <f t="shared" si="41"/>
        <v>0</v>
      </c>
    </row>
    <row r="413" spans="2:18" ht="17.25" customHeight="1">
      <c r="B413" s="17">
        <f>ROWS($B$22:B413)</f>
        <v>392</v>
      </c>
      <c r="C413" s="18">
        <f t="shared" si="36"/>
      </c>
      <c r="D413" s="19">
        <f t="shared" si="37"/>
        <v>0</v>
      </c>
      <c r="E413" s="20">
        <f>_xlfn.IFERROR(-IPMT($E$10/12,1,R412,D413),0)</f>
        <v>0</v>
      </c>
      <c r="F413" s="32">
        <f>_xlfn.IFERROR(-PPMT($E$10/12,1,R412,D413),0)</f>
        <v>0</v>
      </c>
      <c r="G413" s="33"/>
      <c r="H413" s="34"/>
      <c r="I413" s="19"/>
      <c r="J413" s="20">
        <f>IF(C413="",0,$Q$10)</f>
        <v>0</v>
      </c>
      <c r="K413" s="19">
        <f t="shared" si="38"/>
        <v>0</v>
      </c>
      <c r="L413" s="32">
        <f t="shared" si="39"/>
        <v>0</v>
      </c>
      <c r="M413" s="33"/>
      <c r="N413" s="34"/>
      <c r="O413" s="32">
        <f t="shared" si="40"/>
        <v>0</v>
      </c>
      <c r="P413" s="33"/>
      <c r="Q413" s="34"/>
      <c r="R413" s="21">
        <f t="shared" si="41"/>
        <v>0</v>
      </c>
    </row>
    <row r="414" spans="2:18" ht="17.25" customHeight="1">
      <c r="B414" s="17">
        <f>ROWS($B$22:B414)</f>
        <v>393</v>
      </c>
      <c r="C414" s="18">
        <f t="shared" si="36"/>
      </c>
      <c r="D414" s="19">
        <f t="shared" si="37"/>
        <v>0</v>
      </c>
      <c r="E414" s="20">
        <f>_xlfn.IFERROR(-IPMT($E$10/12,1,R413,D414),0)</f>
        <v>0</v>
      </c>
      <c r="F414" s="32">
        <f>_xlfn.IFERROR(-PPMT($E$10/12,1,R413,D414),0)</f>
        <v>0</v>
      </c>
      <c r="G414" s="33"/>
      <c r="H414" s="34"/>
      <c r="I414" s="19"/>
      <c r="J414" s="20">
        <f>IF(C414="",0,$Q$10)</f>
        <v>0</v>
      </c>
      <c r="K414" s="19">
        <f t="shared" si="38"/>
        <v>0</v>
      </c>
      <c r="L414" s="32">
        <f t="shared" si="39"/>
        <v>0</v>
      </c>
      <c r="M414" s="33"/>
      <c r="N414" s="34"/>
      <c r="O414" s="32">
        <f t="shared" si="40"/>
        <v>0</v>
      </c>
      <c r="P414" s="33"/>
      <c r="Q414" s="34"/>
      <c r="R414" s="21">
        <f t="shared" si="41"/>
        <v>0</v>
      </c>
    </row>
    <row r="415" spans="2:18" ht="17.25" customHeight="1">
      <c r="B415" s="17">
        <f>ROWS($B$22:B415)</f>
        <v>394</v>
      </c>
      <c r="C415" s="18">
        <f t="shared" si="36"/>
      </c>
      <c r="D415" s="19">
        <f t="shared" si="37"/>
        <v>0</v>
      </c>
      <c r="E415" s="20">
        <f>_xlfn.IFERROR(-IPMT($E$10/12,1,R414,D415),0)</f>
        <v>0</v>
      </c>
      <c r="F415" s="32">
        <f>_xlfn.IFERROR(-PPMT($E$10/12,1,R414,D415),0)</f>
        <v>0</v>
      </c>
      <c r="G415" s="33"/>
      <c r="H415" s="34"/>
      <c r="I415" s="19"/>
      <c r="J415" s="20">
        <f>IF(C415="",0,$Q$10)</f>
        <v>0</v>
      </c>
      <c r="K415" s="19">
        <f t="shared" si="38"/>
        <v>0</v>
      </c>
      <c r="L415" s="32">
        <f t="shared" si="39"/>
        <v>0</v>
      </c>
      <c r="M415" s="33"/>
      <c r="N415" s="34"/>
      <c r="O415" s="32">
        <f t="shared" si="40"/>
        <v>0</v>
      </c>
      <c r="P415" s="33"/>
      <c r="Q415" s="34"/>
      <c r="R415" s="21">
        <f t="shared" si="41"/>
        <v>0</v>
      </c>
    </row>
    <row r="416" spans="2:18" ht="17.25" customHeight="1">
      <c r="B416" s="17">
        <f>ROWS($B$22:B416)</f>
        <v>395</v>
      </c>
      <c r="C416" s="18">
        <f t="shared" si="36"/>
      </c>
      <c r="D416" s="19">
        <f t="shared" si="37"/>
        <v>0</v>
      </c>
      <c r="E416" s="20">
        <f>_xlfn.IFERROR(-IPMT($E$10/12,1,R415,D416),0)</f>
        <v>0</v>
      </c>
      <c r="F416" s="32">
        <f>_xlfn.IFERROR(-PPMT($E$10/12,1,R415,D416),0)</f>
        <v>0</v>
      </c>
      <c r="G416" s="33"/>
      <c r="H416" s="34"/>
      <c r="I416" s="19"/>
      <c r="J416" s="20">
        <f>IF(C416="",0,$Q$10)</f>
        <v>0</v>
      </c>
      <c r="K416" s="19">
        <f t="shared" si="38"/>
        <v>0</v>
      </c>
      <c r="L416" s="32">
        <f t="shared" si="39"/>
        <v>0</v>
      </c>
      <c r="M416" s="33"/>
      <c r="N416" s="34"/>
      <c r="O416" s="32">
        <f t="shared" si="40"/>
        <v>0</v>
      </c>
      <c r="P416" s="33"/>
      <c r="Q416" s="34"/>
      <c r="R416" s="21">
        <f t="shared" si="41"/>
        <v>0</v>
      </c>
    </row>
    <row r="417" spans="2:18" ht="17.25" customHeight="1">
      <c r="B417" s="17">
        <f>ROWS($B$22:B417)</f>
        <v>396</v>
      </c>
      <c r="C417" s="18">
        <f t="shared" si="36"/>
      </c>
      <c r="D417" s="19">
        <f t="shared" si="37"/>
        <v>0</v>
      </c>
      <c r="E417" s="20">
        <f>_xlfn.IFERROR(-IPMT($E$10/12,1,R416,D417),0)</f>
        <v>0</v>
      </c>
      <c r="F417" s="32">
        <f>_xlfn.IFERROR(-PPMT($E$10/12,1,R416,D417),0)</f>
        <v>0</v>
      </c>
      <c r="G417" s="33"/>
      <c r="H417" s="34"/>
      <c r="I417" s="19"/>
      <c r="J417" s="20">
        <f>IF(C417="",0,$Q$10)</f>
        <v>0</v>
      </c>
      <c r="K417" s="19">
        <f t="shared" si="38"/>
        <v>0</v>
      </c>
      <c r="L417" s="32">
        <f t="shared" si="39"/>
        <v>0</v>
      </c>
      <c r="M417" s="33"/>
      <c r="N417" s="34"/>
      <c r="O417" s="32">
        <f t="shared" si="40"/>
        <v>0</v>
      </c>
      <c r="P417" s="33"/>
      <c r="Q417" s="34"/>
      <c r="R417" s="21">
        <f t="shared" si="41"/>
        <v>0</v>
      </c>
    </row>
    <row r="418" spans="2:18" ht="17.25" customHeight="1">
      <c r="B418" s="17">
        <f>ROWS($B$22:B418)</f>
        <v>397</v>
      </c>
      <c r="C418" s="18">
        <f t="shared" si="36"/>
      </c>
      <c r="D418" s="19">
        <f t="shared" si="37"/>
        <v>0</v>
      </c>
      <c r="E418" s="20">
        <f>_xlfn.IFERROR(-IPMT($E$10/12,1,R417,D418),0)</f>
        <v>0</v>
      </c>
      <c r="F418" s="32">
        <f>_xlfn.IFERROR(-PPMT($E$10/12,1,R417,D418),0)</f>
        <v>0</v>
      </c>
      <c r="G418" s="33"/>
      <c r="H418" s="34"/>
      <c r="I418" s="19"/>
      <c r="J418" s="20">
        <f>IF(C418="",0,$Q$10)</f>
        <v>0</v>
      </c>
      <c r="K418" s="19">
        <f t="shared" si="38"/>
        <v>0</v>
      </c>
      <c r="L418" s="32">
        <f t="shared" si="39"/>
        <v>0</v>
      </c>
      <c r="M418" s="33"/>
      <c r="N418" s="34"/>
      <c r="O418" s="32">
        <f t="shared" si="40"/>
        <v>0</v>
      </c>
      <c r="P418" s="33"/>
      <c r="Q418" s="34"/>
      <c r="R418" s="21">
        <f t="shared" si="41"/>
        <v>0</v>
      </c>
    </row>
    <row r="419" spans="2:18" ht="17.25" customHeight="1">
      <c r="B419" s="17">
        <f>ROWS($B$22:B419)</f>
        <v>398</v>
      </c>
      <c r="C419" s="18">
        <f t="shared" si="36"/>
      </c>
      <c r="D419" s="19">
        <f t="shared" si="37"/>
        <v>0</v>
      </c>
      <c r="E419" s="20">
        <f>_xlfn.IFERROR(-IPMT($E$10/12,1,R418,D419),0)</f>
        <v>0</v>
      </c>
      <c r="F419" s="32">
        <f>_xlfn.IFERROR(-PPMT($E$10/12,1,R418,D419),0)</f>
        <v>0</v>
      </c>
      <c r="G419" s="33"/>
      <c r="H419" s="34"/>
      <c r="I419" s="19"/>
      <c r="J419" s="20">
        <f>IF(C419="",0,$Q$10)</f>
        <v>0</v>
      </c>
      <c r="K419" s="19">
        <f t="shared" si="38"/>
        <v>0</v>
      </c>
      <c r="L419" s="32">
        <f t="shared" si="39"/>
        <v>0</v>
      </c>
      <c r="M419" s="33"/>
      <c r="N419" s="34"/>
      <c r="O419" s="32">
        <f t="shared" si="40"/>
        <v>0</v>
      </c>
      <c r="P419" s="33"/>
      <c r="Q419" s="34"/>
      <c r="R419" s="21">
        <f t="shared" si="41"/>
        <v>0</v>
      </c>
    </row>
    <row r="420" spans="2:18" ht="17.25" customHeight="1">
      <c r="B420" s="17">
        <f>ROWS($B$22:B420)</f>
        <v>399</v>
      </c>
      <c r="C420" s="18">
        <f t="shared" si="36"/>
      </c>
      <c r="D420" s="19">
        <f t="shared" si="37"/>
        <v>0</v>
      </c>
      <c r="E420" s="20">
        <f>_xlfn.IFERROR(-IPMT($E$10/12,1,R419,D420),0)</f>
        <v>0</v>
      </c>
      <c r="F420" s="32">
        <f>_xlfn.IFERROR(-PPMT($E$10/12,1,R419,D420),0)</f>
        <v>0</v>
      </c>
      <c r="G420" s="33"/>
      <c r="H420" s="34"/>
      <c r="I420" s="19"/>
      <c r="J420" s="20">
        <f>IF(C420="",0,$Q$10)</f>
        <v>0</v>
      </c>
      <c r="K420" s="19">
        <f t="shared" si="38"/>
        <v>0</v>
      </c>
      <c r="L420" s="32">
        <f t="shared" si="39"/>
        <v>0</v>
      </c>
      <c r="M420" s="33"/>
      <c r="N420" s="34"/>
      <c r="O420" s="32">
        <f t="shared" si="40"/>
        <v>0</v>
      </c>
      <c r="P420" s="33"/>
      <c r="Q420" s="34"/>
      <c r="R420" s="21">
        <f t="shared" si="41"/>
        <v>0</v>
      </c>
    </row>
    <row r="421" spans="2:18" ht="17.25" customHeight="1">
      <c r="B421" s="17">
        <f>ROWS($B$22:B421)</f>
        <v>400</v>
      </c>
      <c r="C421" s="18">
        <f t="shared" si="36"/>
      </c>
      <c r="D421" s="19">
        <f t="shared" si="37"/>
        <v>0</v>
      </c>
      <c r="E421" s="20">
        <f>_xlfn.IFERROR(-IPMT($E$10/12,1,R420,D421),0)</f>
        <v>0</v>
      </c>
      <c r="F421" s="32">
        <f>_xlfn.IFERROR(-PPMT($E$10/12,1,R420,D421),0)</f>
        <v>0</v>
      </c>
      <c r="G421" s="33"/>
      <c r="H421" s="34"/>
      <c r="I421" s="19"/>
      <c r="J421" s="20">
        <f>IF(C421="",0,$Q$10)</f>
        <v>0</v>
      </c>
      <c r="K421" s="19">
        <f t="shared" si="38"/>
        <v>0</v>
      </c>
      <c r="L421" s="32">
        <f t="shared" si="39"/>
        <v>0</v>
      </c>
      <c r="M421" s="33"/>
      <c r="N421" s="34"/>
      <c r="O421" s="32">
        <f t="shared" si="40"/>
        <v>0</v>
      </c>
      <c r="P421" s="33"/>
      <c r="Q421" s="34"/>
      <c r="R421" s="21">
        <f t="shared" si="41"/>
        <v>0</v>
      </c>
    </row>
    <row r="422" spans="2:18" ht="17.25" customHeight="1">
      <c r="B422" s="17">
        <f>ROWS($B$22:B422)</f>
        <v>401</v>
      </c>
      <c r="C422" s="18">
        <f t="shared" si="36"/>
      </c>
      <c r="D422" s="19">
        <f t="shared" si="37"/>
        <v>0</v>
      </c>
      <c r="E422" s="20">
        <f>_xlfn.IFERROR(-IPMT($E$10/12,1,R421,D422),0)</f>
        <v>0</v>
      </c>
      <c r="F422" s="32">
        <f>_xlfn.IFERROR(-PPMT($E$10/12,1,R421,D422),0)</f>
        <v>0</v>
      </c>
      <c r="G422" s="33"/>
      <c r="H422" s="34"/>
      <c r="I422" s="19"/>
      <c r="J422" s="20">
        <f>IF(C422="",0,$Q$10)</f>
        <v>0</v>
      </c>
      <c r="K422" s="19">
        <f t="shared" si="38"/>
        <v>0</v>
      </c>
      <c r="L422" s="32">
        <f t="shared" si="39"/>
        <v>0</v>
      </c>
      <c r="M422" s="33"/>
      <c r="N422" s="34"/>
      <c r="O422" s="32">
        <f t="shared" si="40"/>
        <v>0</v>
      </c>
      <c r="P422" s="33"/>
      <c r="Q422" s="34"/>
      <c r="R422" s="21">
        <f t="shared" si="41"/>
        <v>0</v>
      </c>
    </row>
    <row r="423" spans="2:18" ht="17.25" customHeight="1">
      <c r="B423" s="17">
        <f>ROWS($B$22:B423)</f>
        <v>402</v>
      </c>
      <c r="C423" s="18">
        <f t="shared" si="36"/>
      </c>
      <c r="D423" s="19">
        <f t="shared" si="37"/>
        <v>0</v>
      </c>
      <c r="E423" s="20">
        <f>_xlfn.IFERROR(-IPMT($E$10/12,1,R422,D423),0)</f>
        <v>0</v>
      </c>
      <c r="F423" s="32">
        <f>_xlfn.IFERROR(-PPMT($E$10/12,1,R422,D423),0)</f>
        <v>0</v>
      </c>
      <c r="G423" s="33"/>
      <c r="H423" s="34"/>
      <c r="I423" s="19"/>
      <c r="J423" s="20">
        <f>IF(C423="",0,$Q$10)</f>
        <v>0</v>
      </c>
      <c r="K423" s="19">
        <f t="shared" si="38"/>
        <v>0</v>
      </c>
      <c r="L423" s="32">
        <f t="shared" si="39"/>
        <v>0</v>
      </c>
      <c r="M423" s="33"/>
      <c r="N423" s="34"/>
      <c r="O423" s="32">
        <f t="shared" si="40"/>
        <v>0</v>
      </c>
      <c r="P423" s="33"/>
      <c r="Q423" s="34"/>
      <c r="R423" s="21">
        <f t="shared" si="41"/>
        <v>0</v>
      </c>
    </row>
    <row r="424" spans="2:18" ht="17.25" customHeight="1">
      <c r="B424" s="17">
        <f>ROWS($B$22:B424)</f>
        <v>403</v>
      </c>
      <c r="C424" s="18">
        <f t="shared" si="36"/>
      </c>
      <c r="D424" s="19">
        <f t="shared" si="37"/>
        <v>0</v>
      </c>
      <c r="E424" s="20">
        <f>_xlfn.IFERROR(-IPMT($E$10/12,1,R423,D424),0)</f>
        <v>0</v>
      </c>
      <c r="F424" s="32">
        <f>_xlfn.IFERROR(-PPMT($E$10/12,1,R423,D424),0)</f>
        <v>0</v>
      </c>
      <c r="G424" s="33"/>
      <c r="H424" s="34"/>
      <c r="I424" s="19"/>
      <c r="J424" s="20">
        <f>IF(C424="",0,$Q$10)</f>
        <v>0</v>
      </c>
      <c r="K424" s="19">
        <f t="shared" si="38"/>
        <v>0</v>
      </c>
      <c r="L424" s="32">
        <f t="shared" si="39"/>
        <v>0</v>
      </c>
      <c r="M424" s="33"/>
      <c r="N424" s="34"/>
      <c r="O424" s="32">
        <f t="shared" si="40"/>
        <v>0</v>
      </c>
      <c r="P424" s="33"/>
      <c r="Q424" s="34"/>
      <c r="R424" s="21">
        <f t="shared" si="41"/>
        <v>0</v>
      </c>
    </row>
    <row r="425" spans="2:18" ht="17.25" customHeight="1">
      <c r="B425" s="17">
        <f>ROWS($B$22:B425)</f>
        <v>404</v>
      </c>
      <c r="C425" s="18">
        <f t="shared" si="36"/>
      </c>
      <c r="D425" s="19">
        <f t="shared" si="37"/>
        <v>0</v>
      </c>
      <c r="E425" s="20">
        <f>_xlfn.IFERROR(-IPMT($E$10/12,1,R424,D425),0)</f>
        <v>0</v>
      </c>
      <c r="F425" s="32">
        <f>_xlfn.IFERROR(-PPMT($E$10/12,1,R424,D425),0)</f>
        <v>0</v>
      </c>
      <c r="G425" s="33"/>
      <c r="H425" s="34"/>
      <c r="I425" s="19"/>
      <c r="J425" s="20">
        <f>IF(C425="",0,$Q$10)</f>
        <v>0</v>
      </c>
      <c r="K425" s="19">
        <f t="shared" si="38"/>
        <v>0</v>
      </c>
      <c r="L425" s="32">
        <f t="shared" si="39"/>
        <v>0</v>
      </c>
      <c r="M425" s="33"/>
      <c r="N425" s="34"/>
      <c r="O425" s="32">
        <f t="shared" si="40"/>
        <v>0</v>
      </c>
      <c r="P425" s="33"/>
      <c r="Q425" s="34"/>
      <c r="R425" s="21">
        <f t="shared" si="41"/>
        <v>0</v>
      </c>
    </row>
    <row r="426" spans="2:18" ht="17.25" customHeight="1">
      <c r="B426" s="17">
        <f>ROWS($B$22:B426)</f>
        <v>405</v>
      </c>
      <c r="C426" s="18">
        <f t="shared" si="36"/>
      </c>
      <c r="D426" s="19">
        <f t="shared" si="37"/>
        <v>0</v>
      </c>
      <c r="E426" s="20">
        <f>_xlfn.IFERROR(-IPMT($E$10/12,1,R425,D426),0)</f>
        <v>0</v>
      </c>
      <c r="F426" s="32">
        <f>_xlfn.IFERROR(-PPMT($E$10/12,1,R425,D426),0)</f>
        <v>0</v>
      </c>
      <c r="G426" s="33"/>
      <c r="H426" s="34"/>
      <c r="I426" s="19"/>
      <c r="J426" s="20">
        <f>IF(C426="",0,$Q$10)</f>
        <v>0</v>
      </c>
      <c r="K426" s="19">
        <f t="shared" si="38"/>
        <v>0</v>
      </c>
      <c r="L426" s="32">
        <f t="shared" si="39"/>
        <v>0</v>
      </c>
      <c r="M426" s="33"/>
      <c r="N426" s="34"/>
      <c r="O426" s="32">
        <f t="shared" si="40"/>
        <v>0</v>
      </c>
      <c r="P426" s="33"/>
      <c r="Q426" s="34"/>
      <c r="R426" s="21">
        <f t="shared" si="41"/>
        <v>0</v>
      </c>
    </row>
    <row r="427" spans="2:18" ht="17.25" customHeight="1">
      <c r="B427" s="17">
        <f>ROWS($B$22:B427)</f>
        <v>406</v>
      </c>
      <c r="C427" s="18">
        <f t="shared" si="36"/>
      </c>
      <c r="D427" s="19">
        <f t="shared" si="37"/>
        <v>0</v>
      </c>
      <c r="E427" s="20">
        <f>_xlfn.IFERROR(-IPMT($E$10/12,1,R426,D427),0)</f>
        <v>0</v>
      </c>
      <c r="F427" s="32">
        <f>_xlfn.IFERROR(-PPMT($E$10/12,1,R426,D427),0)</f>
        <v>0</v>
      </c>
      <c r="G427" s="33"/>
      <c r="H427" s="34"/>
      <c r="I427" s="19"/>
      <c r="J427" s="20">
        <f>IF(C427="",0,$Q$10)</f>
        <v>0</v>
      </c>
      <c r="K427" s="19">
        <f t="shared" si="38"/>
        <v>0</v>
      </c>
      <c r="L427" s="32">
        <f t="shared" si="39"/>
        <v>0</v>
      </c>
      <c r="M427" s="33"/>
      <c r="N427" s="34"/>
      <c r="O427" s="32">
        <f t="shared" si="40"/>
        <v>0</v>
      </c>
      <c r="P427" s="33"/>
      <c r="Q427" s="34"/>
      <c r="R427" s="21">
        <f t="shared" si="41"/>
        <v>0</v>
      </c>
    </row>
    <row r="428" spans="2:18" ht="17.25" customHeight="1">
      <c r="B428" s="17">
        <f>ROWS($B$22:B428)</f>
        <v>407</v>
      </c>
      <c r="C428" s="18">
        <f t="shared" si="36"/>
      </c>
      <c r="D428" s="19">
        <f t="shared" si="37"/>
        <v>0</v>
      </c>
      <c r="E428" s="20">
        <f>_xlfn.IFERROR(-IPMT($E$10/12,1,R427,D428),0)</f>
        <v>0</v>
      </c>
      <c r="F428" s="32">
        <f>_xlfn.IFERROR(-PPMT($E$10/12,1,R427,D428),0)</f>
        <v>0</v>
      </c>
      <c r="G428" s="33"/>
      <c r="H428" s="34"/>
      <c r="I428" s="19"/>
      <c r="J428" s="20">
        <f>IF(C428="",0,$Q$10)</f>
        <v>0</v>
      </c>
      <c r="K428" s="19">
        <f t="shared" si="38"/>
        <v>0</v>
      </c>
      <c r="L428" s="32">
        <f t="shared" si="39"/>
        <v>0</v>
      </c>
      <c r="M428" s="33"/>
      <c r="N428" s="34"/>
      <c r="O428" s="32">
        <f t="shared" si="40"/>
        <v>0</v>
      </c>
      <c r="P428" s="33"/>
      <c r="Q428" s="34"/>
      <c r="R428" s="21">
        <f t="shared" si="41"/>
        <v>0</v>
      </c>
    </row>
    <row r="429" spans="2:18" ht="17.25" customHeight="1">
      <c r="B429" s="17">
        <f>ROWS($B$22:B429)</f>
        <v>408</v>
      </c>
      <c r="C429" s="18">
        <f t="shared" si="36"/>
      </c>
      <c r="D429" s="19">
        <f t="shared" si="37"/>
        <v>0</v>
      </c>
      <c r="E429" s="20">
        <f>_xlfn.IFERROR(-IPMT($E$10/12,1,R428,D429),0)</f>
        <v>0</v>
      </c>
      <c r="F429" s="32">
        <f>_xlfn.IFERROR(-PPMT($E$10/12,1,R428,D429),0)</f>
        <v>0</v>
      </c>
      <c r="G429" s="33"/>
      <c r="H429" s="34"/>
      <c r="I429" s="19"/>
      <c r="J429" s="20">
        <f>IF(C429="",0,$Q$10)</f>
        <v>0</v>
      </c>
      <c r="K429" s="19">
        <f t="shared" si="38"/>
        <v>0</v>
      </c>
      <c r="L429" s="32">
        <f t="shared" si="39"/>
        <v>0</v>
      </c>
      <c r="M429" s="33"/>
      <c r="N429" s="34"/>
      <c r="O429" s="32">
        <f t="shared" si="40"/>
        <v>0</v>
      </c>
      <c r="P429" s="33"/>
      <c r="Q429" s="34"/>
      <c r="R429" s="21">
        <f t="shared" si="41"/>
        <v>0</v>
      </c>
    </row>
    <row r="430" spans="2:18" ht="17.25" customHeight="1">
      <c r="B430" s="17">
        <f>ROWS($B$22:B430)</f>
        <v>409</v>
      </c>
      <c r="C430" s="18">
        <f t="shared" si="36"/>
      </c>
      <c r="D430" s="19">
        <f t="shared" si="37"/>
        <v>0</v>
      </c>
      <c r="E430" s="20">
        <f>_xlfn.IFERROR(-IPMT($E$10/12,1,R429,D430),0)</f>
        <v>0</v>
      </c>
      <c r="F430" s="32">
        <f>_xlfn.IFERROR(-PPMT($E$10/12,1,R429,D430),0)</f>
        <v>0</v>
      </c>
      <c r="G430" s="33"/>
      <c r="H430" s="34"/>
      <c r="I430" s="19"/>
      <c r="J430" s="20">
        <f>IF(C430="",0,$Q$10)</f>
        <v>0</v>
      </c>
      <c r="K430" s="19">
        <f t="shared" si="38"/>
        <v>0</v>
      </c>
      <c r="L430" s="32">
        <f t="shared" si="39"/>
        <v>0</v>
      </c>
      <c r="M430" s="33"/>
      <c r="N430" s="34"/>
      <c r="O430" s="32">
        <f t="shared" si="40"/>
        <v>0</v>
      </c>
      <c r="P430" s="33"/>
      <c r="Q430" s="34"/>
      <c r="R430" s="21">
        <f t="shared" si="41"/>
        <v>0</v>
      </c>
    </row>
    <row r="431" spans="2:18" ht="17.25" customHeight="1">
      <c r="B431" s="17">
        <f>ROWS($B$22:B431)</f>
        <v>410</v>
      </c>
      <c r="C431" s="18">
        <f t="shared" si="36"/>
      </c>
      <c r="D431" s="19">
        <f t="shared" si="37"/>
        <v>0</v>
      </c>
      <c r="E431" s="20">
        <f>_xlfn.IFERROR(-IPMT($E$10/12,1,R430,D431),0)</f>
        <v>0</v>
      </c>
      <c r="F431" s="32">
        <f>_xlfn.IFERROR(-PPMT($E$10/12,1,R430,D431),0)</f>
        <v>0</v>
      </c>
      <c r="G431" s="33"/>
      <c r="H431" s="34"/>
      <c r="I431" s="19"/>
      <c r="J431" s="20">
        <f>IF(C431="",0,$Q$10)</f>
        <v>0</v>
      </c>
      <c r="K431" s="19">
        <f t="shared" si="38"/>
        <v>0</v>
      </c>
      <c r="L431" s="32">
        <f t="shared" si="39"/>
        <v>0</v>
      </c>
      <c r="M431" s="33"/>
      <c r="N431" s="34"/>
      <c r="O431" s="32">
        <f t="shared" si="40"/>
        <v>0</v>
      </c>
      <c r="P431" s="33"/>
      <c r="Q431" s="34"/>
      <c r="R431" s="21">
        <f t="shared" si="41"/>
        <v>0</v>
      </c>
    </row>
    <row r="432" spans="2:18" ht="17.25" customHeight="1">
      <c r="B432" s="17">
        <f>ROWS($B$22:B432)</f>
        <v>411</v>
      </c>
      <c r="C432" s="18">
        <f t="shared" si="36"/>
      </c>
      <c r="D432" s="19">
        <f t="shared" si="37"/>
        <v>0</v>
      </c>
      <c r="E432" s="20">
        <f>_xlfn.IFERROR(-IPMT($E$10/12,1,R431,D432),0)</f>
        <v>0</v>
      </c>
      <c r="F432" s="32">
        <f>_xlfn.IFERROR(-PPMT($E$10/12,1,R431,D432),0)</f>
        <v>0</v>
      </c>
      <c r="G432" s="33"/>
      <c r="H432" s="34"/>
      <c r="I432" s="19"/>
      <c r="J432" s="20">
        <f>IF(C432="",0,$Q$10)</f>
        <v>0</v>
      </c>
      <c r="K432" s="19">
        <f t="shared" si="38"/>
        <v>0</v>
      </c>
      <c r="L432" s="32">
        <f t="shared" si="39"/>
        <v>0</v>
      </c>
      <c r="M432" s="33"/>
      <c r="N432" s="34"/>
      <c r="O432" s="32">
        <f t="shared" si="40"/>
        <v>0</v>
      </c>
      <c r="P432" s="33"/>
      <c r="Q432" s="34"/>
      <c r="R432" s="21">
        <f t="shared" si="41"/>
        <v>0</v>
      </c>
    </row>
    <row r="433" spans="2:18" ht="17.25" customHeight="1">
      <c r="B433" s="17">
        <f>ROWS($B$22:B433)</f>
        <v>412</v>
      </c>
      <c r="C433" s="18">
        <f t="shared" si="36"/>
      </c>
      <c r="D433" s="19">
        <f t="shared" si="37"/>
        <v>0</v>
      </c>
      <c r="E433" s="20">
        <f>_xlfn.IFERROR(-IPMT($E$10/12,1,R432,D433),0)</f>
        <v>0</v>
      </c>
      <c r="F433" s="32">
        <f>_xlfn.IFERROR(-PPMT($E$10/12,1,R432,D433),0)</f>
        <v>0</v>
      </c>
      <c r="G433" s="33"/>
      <c r="H433" s="34"/>
      <c r="I433" s="19"/>
      <c r="J433" s="20">
        <f>IF(C433="",0,$Q$10)</f>
        <v>0</v>
      </c>
      <c r="K433" s="19">
        <f t="shared" si="38"/>
        <v>0</v>
      </c>
      <c r="L433" s="32">
        <f t="shared" si="39"/>
        <v>0</v>
      </c>
      <c r="M433" s="33"/>
      <c r="N433" s="34"/>
      <c r="O433" s="32">
        <f t="shared" si="40"/>
        <v>0</v>
      </c>
      <c r="P433" s="33"/>
      <c r="Q433" s="34"/>
      <c r="R433" s="21">
        <f t="shared" si="41"/>
        <v>0</v>
      </c>
    </row>
    <row r="434" spans="2:18" ht="17.25" customHeight="1">
      <c r="B434" s="17">
        <f>ROWS($B$22:B434)</f>
        <v>413</v>
      </c>
      <c r="C434" s="18">
        <f t="shared" si="36"/>
      </c>
      <c r="D434" s="19">
        <f t="shared" si="37"/>
        <v>0</v>
      </c>
      <c r="E434" s="20">
        <f>_xlfn.IFERROR(-IPMT($E$10/12,1,R433,D434),0)</f>
        <v>0</v>
      </c>
      <c r="F434" s="32">
        <f>_xlfn.IFERROR(-PPMT($E$10/12,1,R433,D434),0)</f>
        <v>0</v>
      </c>
      <c r="G434" s="33"/>
      <c r="H434" s="34"/>
      <c r="I434" s="19"/>
      <c r="J434" s="20">
        <f>IF(C434="",0,$Q$10)</f>
        <v>0</v>
      </c>
      <c r="K434" s="19">
        <f t="shared" si="38"/>
        <v>0</v>
      </c>
      <c r="L434" s="32">
        <f t="shared" si="39"/>
        <v>0</v>
      </c>
      <c r="M434" s="33"/>
      <c r="N434" s="34"/>
      <c r="O434" s="32">
        <f t="shared" si="40"/>
        <v>0</v>
      </c>
      <c r="P434" s="33"/>
      <c r="Q434" s="34"/>
      <c r="R434" s="21">
        <f t="shared" si="41"/>
        <v>0</v>
      </c>
    </row>
    <row r="435" spans="2:18" ht="17.25" customHeight="1">
      <c r="B435" s="17">
        <f>ROWS($B$22:B435)</f>
        <v>414</v>
      </c>
      <c r="C435" s="18">
        <f t="shared" si="36"/>
      </c>
      <c r="D435" s="19">
        <f t="shared" si="37"/>
        <v>0</v>
      </c>
      <c r="E435" s="20">
        <f>_xlfn.IFERROR(-IPMT($E$10/12,1,R434,D435),0)</f>
        <v>0</v>
      </c>
      <c r="F435" s="32">
        <f>_xlfn.IFERROR(-PPMT($E$10/12,1,R434,D435),0)</f>
        <v>0</v>
      </c>
      <c r="G435" s="33"/>
      <c r="H435" s="34"/>
      <c r="I435" s="19"/>
      <c r="J435" s="20">
        <f>IF(C435="",0,$Q$10)</f>
        <v>0</v>
      </c>
      <c r="K435" s="19">
        <f t="shared" si="38"/>
        <v>0</v>
      </c>
      <c r="L435" s="32">
        <f t="shared" si="39"/>
        <v>0</v>
      </c>
      <c r="M435" s="33"/>
      <c r="N435" s="34"/>
      <c r="O435" s="32">
        <f t="shared" si="40"/>
        <v>0</v>
      </c>
      <c r="P435" s="33"/>
      <c r="Q435" s="34"/>
      <c r="R435" s="21">
        <f t="shared" si="41"/>
        <v>0</v>
      </c>
    </row>
    <row r="436" spans="2:18" ht="17.25" customHeight="1">
      <c r="B436" s="17">
        <f>ROWS($B$22:B436)</f>
        <v>415</v>
      </c>
      <c r="C436" s="18">
        <f t="shared" si="36"/>
      </c>
      <c r="D436" s="19">
        <f t="shared" si="37"/>
        <v>0</v>
      </c>
      <c r="E436" s="20">
        <f>_xlfn.IFERROR(-IPMT($E$10/12,1,R435,D436),0)</f>
        <v>0</v>
      </c>
      <c r="F436" s="32">
        <f>_xlfn.IFERROR(-PPMT($E$10/12,1,R435,D436),0)</f>
        <v>0</v>
      </c>
      <c r="G436" s="33"/>
      <c r="H436" s="34"/>
      <c r="I436" s="19"/>
      <c r="J436" s="20">
        <f>IF(C436="",0,$Q$10)</f>
        <v>0</v>
      </c>
      <c r="K436" s="19">
        <f t="shared" si="38"/>
        <v>0</v>
      </c>
      <c r="L436" s="32">
        <f t="shared" si="39"/>
        <v>0</v>
      </c>
      <c r="M436" s="33"/>
      <c r="N436" s="34"/>
      <c r="O436" s="32">
        <f t="shared" si="40"/>
        <v>0</v>
      </c>
      <c r="P436" s="33"/>
      <c r="Q436" s="34"/>
      <c r="R436" s="21">
        <f t="shared" si="41"/>
        <v>0</v>
      </c>
    </row>
    <row r="437" spans="2:18" ht="17.25" customHeight="1">
      <c r="B437" s="17">
        <f>ROWS($B$22:B437)</f>
        <v>416</v>
      </c>
      <c r="C437" s="18">
        <f t="shared" si="36"/>
      </c>
      <c r="D437" s="19">
        <f t="shared" si="37"/>
        <v>0</v>
      </c>
      <c r="E437" s="20">
        <f>_xlfn.IFERROR(-IPMT($E$10/12,1,R436,D437),0)</f>
        <v>0</v>
      </c>
      <c r="F437" s="32">
        <f>_xlfn.IFERROR(-PPMT($E$10/12,1,R436,D437),0)</f>
        <v>0</v>
      </c>
      <c r="G437" s="33"/>
      <c r="H437" s="34"/>
      <c r="I437" s="19"/>
      <c r="J437" s="20">
        <f>IF(C437="",0,$Q$10)</f>
        <v>0</v>
      </c>
      <c r="K437" s="19">
        <f t="shared" si="38"/>
        <v>0</v>
      </c>
      <c r="L437" s="32">
        <f t="shared" si="39"/>
        <v>0</v>
      </c>
      <c r="M437" s="33"/>
      <c r="N437" s="34"/>
      <c r="O437" s="32">
        <f t="shared" si="40"/>
        <v>0</v>
      </c>
      <c r="P437" s="33"/>
      <c r="Q437" s="34"/>
      <c r="R437" s="21">
        <f t="shared" si="41"/>
        <v>0</v>
      </c>
    </row>
    <row r="438" spans="2:18" ht="17.25" customHeight="1">
      <c r="B438" s="17">
        <f>ROWS($B$22:B438)</f>
        <v>417</v>
      </c>
      <c r="C438" s="18">
        <f t="shared" si="36"/>
      </c>
      <c r="D438" s="19">
        <f t="shared" si="37"/>
        <v>0</v>
      </c>
      <c r="E438" s="20">
        <f>_xlfn.IFERROR(-IPMT($E$10/12,1,R437,D438),0)</f>
        <v>0</v>
      </c>
      <c r="F438" s="32">
        <f>_xlfn.IFERROR(-PPMT($E$10/12,1,R437,D438),0)</f>
        <v>0</v>
      </c>
      <c r="G438" s="33"/>
      <c r="H438" s="34"/>
      <c r="I438" s="19"/>
      <c r="J438" s="20">
        <f>IF(C438="",0,$Q$10)</f>
        <v>0</v>
      </c>
      <c r="K438" s="19">
        <f t="shared" si="38"/>
        <v>0</v>
      </c>
      <c r="L438" s="32">
        <f t="shared" si="39"/>
        <v>0</v>
      </c>
      <c r="M438" s="33"/>
      <c r="N438" s="34"/>
      <c r="O438" s="32">
        <f t="shared" si="40"/>
        <v>0</v>
      </c>
      <c r="P438" s="33"/>
      <c r="Q438" s="34"/>
      <c r="R438" s="21">
        <f t="shared" si="41"/>
        <v>0</v>
      </c>
    </row>
    <row r="439" spans="2:18" ht="17.25" customHeight="1">
      <c r="B439" s="17">
        <f>ROWS($B$22:B439)</f>
        <v>418</v>
      </c>
      <c r="C439" s="18">
        <f t="shared" si="36"/>
      </c>
      <c r="D439" s="19">
        <f t="shared" si="37"/>
        <v>0</v>
      </c>
      <c r="E439" s="20">
        <f>_xlfn.IFERROR(-IPMT($E$10/12,1,R438,D439),0)</f>
        <v>0</v>
      </c>
      <c r="F439" s="32">
        <f>_xlfn.IFERROR(-PPMT($E$10/12,1,R438,D439),0)</f>
        <v>0</v>
      </c>
      <c r="G439" s="33"/>
      <c r="H439" s="34"/>
      <c r="I439" s="19"/>
      <c r="J439" s="20">
        <f>IF(C439="",0,$Q$10)</f>
        <v>0</v>
      </c>
      <c r="K439" s="19">
        <f t="shared" si="38"/>
        <v>0</v>
      </c>
      <c r="L439" s="32">
        <f t="shared" si="39"/>
        <v>0</v>
      </c>
      <c r="M439" s="33"/>
      <c r="N439" s="34"/>
      <c r="O439" s="32">
        <f t="shared" si="40"/>
        <v>0</v>
      </c>
      <c r="P439" s="33"/>
      <c r="Q439" s="34"/>
      <c r="R439" s="21">
        <f t="shared" si="41"/>
        <v>0</v>
      </c>
    </row>
    <row r="440" spans="2:18" ht="17.25" customHeight="1">
      <c r="B440" s="17">
        <f>ROWS($B$22:B440)</f>
        <v>419</v>
      </c>
      <c r="C440" s="18">
        <f t="shared" si="36"/>
      </c>
      <c r="D440" s="19">
        <f t="shared" si="37"/>
        <v>0</v>
      </c>
      <c r="E440" s="20">
        <f>_xlfn.IFERROR(-IPMT($E$10/12,1,R439,D440),0)</f>
        <v>0</v>
      </c>
      <c r="F440" s="32">
        <f>_xlfn.IFERROR(-PPMT($E$10/12,1,R439,D440),0)</f>
        <v>0</v>
      </c>
      <c r="G440" s="33"/>
      <c r="H440" s="34"/>
      <c r="I440" s="19"/>
      <c r="J440" s="20">
        <f>IF(C440="",0,$Q$10)</f>
        <v>0</v>
      </c>
      <c r="K440" s="19">
        <f t="shared" si="38"/>
        <v>0</v>
      </c>
      <c r="L440" s="32">
        <f t="shared" si="39"/>
        <v>0</v>
      </c>
      <c r="M440" s="33"/>
      <c r="N440" s="34"/>
      <c r="O440" s="32">
        <f t="shared" si="40"/>
        <v>0</v>
      </c>
      <c r="P440" s="33"/>
      <c r="Q440" s="34"/>
      <c r="R440" s="21">
        <f t="shared" si="41"/>
        <v>0</v>
      </c>
    </row>
    <row r="441" spans="2:18" ht="17.25" customHeight="1" thickBot="1">
      <c r="B441" s="22">
        <f>ROWS($B$22:B441)</f>
        <v>420</v>
      </c>
      <c r="C441" s="23">
        <f t="shared" si="36"/>
      </c>
      <c r="D441" s="24">
        <f t="shared" si="37"/>
        <v>0</v>
      </c>
      <c r="E441" s="25">
        <f>_xlfn.IFERROR(-IPMT($E$10/12,1,R440,D441),0)</f>
        <v>0</v>
      </c>
      <c r="F441" s="35">
        <f>_xlfn.IFERROR(-PPMT($E$10/12,1,R440,D441),0)</f>
        <v>0</v>
      </c>
      <c r="G441" s="36"/>
      <c r="H441" s="37"/>
      <c r="I441" s="24"/>
      <c r="J441" s="25">
        <f>IF(C441="",0,$Q$10)</f>
        <v>0</v>
      </c>
      <c r="K441" s="24">
        <f t="shared" si="38"/>
        <v>0</v>
      </c>
      <c r="L441" s="35">
        <f t="shared" si="39"/>
        <v>0</v>
      </c>
      <c r="M441" s="36"/>
      <c r="N441" s="37"/>
      <c r="O441" s="35">
        <f t="shared" si="40"/>
        <v>0</v>
      </c>
      <c r="P441" s="36"/>
      <c r="Q441" s="37"/>
      <c r="R441" s="21">
        <f t="shared" si="41"/>
        <v>0</v>
      </c>
    </row>
    <row r="442" spans="3:4" ht="12.75">
      <c r="C442" s="1"/>
      <c r="D442" s="1"/>
    </row>
  </sheetData>
  <sheetProtection/>
  <mergeCells count="1303">
    <mergeCell ref="B4:E5"/>
    <mergeCell ref="M4:R5"/>
    <mergeCell ref="G4:K5"/>
    <mergeCell ref="C12:D13"/>
    <mergeCell ref="C8:D9"/>
    <mergeCell ref="E8:E9"/>
    <mergeCell ref="C14:D15"/>
    <mergeCell ref="B2:R2"/>
    <mergeCell ref="H6:I6"/>
    <mergeCell ref="J9:K9"/>
    <mergeCell ref="J10:K10"/>
    <mergeCell ref="J13:K13"/>
    <mergeCell ref="J6:K6"/>
    <mergeCell ref="H8:I8"/>
    <mergeCell ref="J8:K8"/>
    <mergeCell ref="J11:K11"/>
    <mergeCell ref="Q8:R9"/>
    <mergeCell ref="Q12:R13"/>
    <mergeCell ref="Q10:R11"/>
    <mergeCell ref="N12:P13"/>
    <mergeCell ref="F33:H33"/>
    <mergeCell ref="F34:H34"/>
    <mergeCell ref="F25:H25"/>
    <mergeCell ref="F26:H26"/>
    <mergeCell ref="F27:H27"/>
    <mergeCell ref="F28:H28"/>
    <mergeCell ref="E12:E13"/>
    <mergeCell ref="F29:H29"/>
    <mergeCell ref="E14:E15"/>
    <mergeCell ref="J15:K15"/>
    <mergeCell ref="E6:E7"/>
    <mergeCell ref="E10:E11"/>
    <mergeCell ref="F45:H45"/>
    <mergeCell ref="G6:G15"/>
    <mergeCell ref="J14:K14"/>
    <mergeCell ref="E18:R18"/>
    <mergeCell ref="N6:O7"/>
    <mergeCell ref="O36:Q36"/>
    <mergeCell ref="O37:Q37"/>
    <mergeCell ref="O38:Q38"/>
    <mergeCell ref="F50:H50"/>
    <mergeCell ref="F51:H51"/>
    <mergeCell ref="F52:H52"/>
    <mergeCell ref="F53:H53"/>
    <mergeCell ref="F54:H54"/>
    <mergeCell ref="B6:B15"/>
    <mergeCell ref="J7:K7"/>
    <mergeCell ref="F40:H40"/>
    <mergeCell ref="F41:H41"/>
    <mergeCell ref="F42:H42"/>
    <mergeCell ref="F43:H43"/>
    <mergeCell ref="F44:H44"/>
    <mergeCell ref="F35:H35"/>
    <mergeCell ref="F36:H36"/>
    <mergeCell ref="F37:H37"/>
    <mergeCell ref="F38:H38"/>
    <mergeCell ref="F39:H39"/>
    <mergeCell ref="F30:H30"/>
    <mergeCell ref="F31:H31"/>
    <mergeCell ref="F32:H32"/>
    <mergeCell ref="F46:H46"/>
    <mergeCell ref="F47:H47"/>
    <mergeCell ref="F48:H48"/>
    <mergeCell ref="F49:H49"/>
    <mergeCell ref="F21:H21"/>
    <mergeCell ref="F22:H22"/>
    <mergeCell ref="F23:H23"/>
    <mergeCell ref="F24:H24"/>
    <mergeCell ref="C6:D7"/>
    <mergeCell ref="C10:D11"/>
    <mergeCell ref="F70:H70"/>
    <mergeCell ref="F71:H71"/>
    <mergeCell ref="F72:H72"/>
    <mergeCell ref="F73:H73"/>
    <mergeCell ref="F74:H74"/>
    <mergeCell ref="F65:H65"/>
    <mergeCell ref="F66:H66"/>
    <mergeCell ref="F67:H67"/>
    <mergeCell ref="F68:H68"/>
    <mergeCell ref="F69:H69"/>
    <mergeCell ref="F60:H60"/>
    <mergeCell ref="F61:H61"/>
    <mergeCell ref="F62:H62"/>
    <mergeCell ref="F63:H63"/>
    <mergeCell ref="F64:H64"/>
    <mergeCell ref="F55:H55"/>
    <mergeCell ref="F56:H56"/>
    <mergeCell ref="F57:H57"/>
    <mergeCell ref="F58:H58"/>
    <mergeCell ref="F59:H59"/>
    <mergeCell ref="F90:H90"/>
    <mergeCell ref="F91:H91"/>
    <mergeCell ref="F92:H92"/>
    <mergeCell ref="F93:H93"/>
    <mergeCell ref="F94:H94"/>
    <mergeCell ref="F85:H85"/>
    <mergeCell ref="F86:H86"/>
    <mergeCell ref="F87:H87"/>
    <mergeCell ref="F88:H88"/>
    <mergeCell ref="F89:H89"/>
    <mergeCell ref="F80:H80"/>
    <mergeCell ref="F81:H81"/>
    <mergeCell ref="F82:H82"/>
    <mergeCell ref="F83:H83"/>
    <mergeCell ref="F84:H84"/>
    <mergeCell ref="F75:H75"/>
    <mergeCell ref="F76:H76"/>
    <mergeCell ref="F77:H77"/>
    <mergeCell ref="F78:H78"/>
    <mergeCell ref="F79:H79"/>
    <mergeCell ref="F110:H110"/>
    <mergeCell ref="F111:H111"/>
    <mergeCell ref="F112:H112"/>
    <mergeCell ref="F113:H113"/>
    <mergeCell ref="F114:H114"/>
    <mergeCell ref="F105:H105"/>
    <mergeCell ref="F106:H106"/>
    <mergeCell ref="F107:H107"/>
    <mergeCell ref="F108:H108"/>
    <mergeCell ref="F109:H109"/>
    <mergeCell ref="F100:H100"/>
    <mergeCell ref="F101:H101"/>
    <mergeCell ref="F102:H102"/>
    <mergeCell ref="F103:H103"/>
    <mergeCell ref="F104:H104"/>
    <mergeCell ref="F95:H95"/>
    <mergeCell ref="F96:H96"/>
    <mergeCell ref="F97:H97"/>
    <mergeCell ref="F98:H98"/>
    <mergeCell ref="F99:H99"/>
    <mergeCell ref="F130:H130"/>
    <mergeCell ref="F131:H131"/>
    <mergeCell ref="F132:H132"/>
    <mergeCell ref="F133:H133"/>
    <mergeCell ref="F134:H134"/>
    <mergeCell ref="F125:H125"/>
    <mergeCell ref="F126:H126"/>
    <mergeCell ref="F127:H127"/>
    <mergeCell ref="F128:H128"/>
    <mergeCell ref="F129:H129"/>
    <mergeCell ref="F120:H120"/>
    <mergeCell ref="F121:H121"/>
    <mergeCell ref="F122:H122"/>
    <mergeCell ref="F123:H123"/>
    <mergeCell ref="F124:H124"/>
    <mergeCell ref="F115:H115"/>
    <mergeCell ref="F116:H116"/>
    <mergeCell ref="F117:H117"/>
    <mergeCell ref="F118:H118"/>
    <mergeCell ref="F119:H119"/>
    <mergeCell ref="F150:H150"/>
    <mergeCell ref="F151:H151"/>
    <mergeCell ref="F152:H152"/>
    <mergeCell ref="F153:H153"/>
    <mergeCell ref="F154:H154"/>
    <mergeCell ref="F145:H145"/>
    <mergeCell ref="F146:H146"/>
    <mergeCell ref="F147:H147"/>
    <mergeCell ref="F148:H148"/>
    <mergeCell ref="F149:H149"/>
    <mergeCell ref="F140:H140"/>
    <mergeCell ref="F141:H141"/>
    <mergeCell ref="F142:H142"/>
    <mergeCell ref="F143:H143"/>
    <mergeCell ref="F144:H144"/>
    <mergeCell ref="F135:H135"/>
    <mergeCell ref="F136:H136"/>
    <mergeCell ref="F137:H137"/>
    <mergeCell ref="F138:H138"/>
    <mergeCell ref="F139:H139"/>
    <mergeCell ref="F170:H170"/>
    <mergeCell ref="F171:H171"/>
    <mergeCell ref="F172:H172"/>
    <mergeCell ref="F173:H173"/>
    <mergeCell ref="F174:H174"/>
    <mergeCell ref="F165:H165"/>
    <mergeCell ref="F166:H166"/>
    <mergeCell ref="F167:H167"/>
    <mergeCell ref="F168:H168"/>
    <mergeCell ref="F169:H169"/>
    <mergeCell ref="F160:H160"/>
    <mergeCell ref="F161:H161"/>
    <mergeCell ref="F162:H162"/>
    <mergeCell ref="F163:H163"/>
    <mergeCell ref="F164:H164"/>
    <mergeCell ref="F155:H155"/>
    <mergeCell ref="F156:H156"/>
    <mergeCell ref="F157:H157"/>
    <mergeCell ref="F158:H158"/>
    <mergeCell ref="F159:H159"/>
    <mergeCell ref="F190:H190"/>
    <mergeCell ref="F191:H191"/>
    <mergeCell ref="F192:H192"/>
    <mergeCell ref="F193:H193"/>
    <mergeCell ref="F194:H194"/>
    <mergeCell ref="F185:H185"/>
    <mergeCell ref="F186:H186"/>
    <mergeCell ref="F187:H187"/>
    <mergeCell ref="F188:H188"/>
    <mergeCell ref="F189:H189"/>
    <mergeCell ref="F180:H180"/>
    <mergeCell ref="F181:H181"/>
    <mergeCell ref="F182:H182"/>
    <mergeCell ref="F183:H183"/>
    <mergeCell ref="F184:H184"/>
    <mergeCell ref="F175:H175"/>
    <mergeCell ref="F176:H176"/>
    <mergeCell ref="F177:H177"/>
    <mergeCell ref="F178:H178"/>
    <mergeCell ref="F179:H179"/>
    <mergeCell ref="F210:H210"/>
    <mergeCell ref="F211:H211"/>
    <mergeCell ref="F212:H212"/>
    <mergeCell ref="F213:H213"/>
    <mergeCell ref="F214:H214"/>
    <mergeCell ref="F205:H205"/>
    <mergeCell ref="F206:H206"/>
    <mergeCell ref="F207:H207"/>
    <mergeCell ref="F208:H208"/>
    <mergeCell ref="F209:H209"/>
    <mergeCell ref="F200:H200"/>
    <mergeCell ref="F201:H201"/>
    <mergeCell ref="F202:H202"/>
    <mergeCell ref="F203:H203"/>
    <mergeCell ref="F204:H204"/>
    <mergeCell ref="F195:H195"/>
    <mergeCell ref="F196:H196"/>
    <mergeCell ref="F197:H197"/>
    <mergeCell ref="F198:H198"/>
    <mergeCell ref="F199:H199"/>
    <mergeCell ref="F230:H230"/>
    <mergeCell ref="F231:H231"/>
    <mergeCell ref="F232:H232"/>
    <mergeCell ref="F233:H233"/>
    <mergeCell ref="F234:H234"/>
    <mergeCell ref="F225:H225"/>
    <mergeCell ref="F226:H226"/>
    <mergeCell ref="F227:H227"/>
    <mergeCell ref="F228:H228"/>
    <mergeCell ref="F229:H229"/>
    <mergeCell ref="F220:H220"/>
    <mergeCell ref="F221:H221"/>
    <mergeCell ref="F222:H222"/>
    <mergeCell ref="F223:H223"/>
    <mergeCell ref="F224:H224"/>
    <mergeCell ref="F215:H215"/>
    <mergeCell ref="F216:H216"/>
    <mergeCell ref="F217:H217"/>
    <mergeCell ref="F218:H218"/>
    <mergeCell ref="F219:H219"/>
    <mergeCell ref="F250:H250"/>
    <mergeCell ref="F251:H251"/>
    <mergeCell ref="F252:H252"/>
    <mergeCell ref="F253:H253"/>
    <mergeCell ref="F254:H254"/>
    <mergeCell ref="F245:H245"/>
    <mergeCell ref="F246:H246"/>
    <mergeCell ref="F247:H247"/>
    <mergeCell ref="F248:H248"/>
    <mergeCell ref="F249:H249"/>
    <mergeCell ref="F240:H240"/>
    <mergeCell ref="F241:H241"/>
    <mergeCell ref="F242:H242"/>
    <mergeCell ref="F243:H243"/>
    <mergeCell ref="F244:H244"/>
    <mergeCell ref="F235:H235"/>
    <mergeCell ref="F236:H236"/>
    <mergeCell ref="F237:H237"/>
    <mergeCell ref="F238:H238"/>
    <mergeCell ref="F239:H239"/>
    <mergeCell ref="F270:H270"/>
    <mergeCell ref="F271:H271"/>
    <mergeCell ref="F272:H272"/>
    <mergeCell ref="F273:H273"/>
    <mergeCell ref="F274:H274"/>
    <mergeCell ref="F265:H265"/>
    <mergeCell ref="F266:H266"/>
    <mergeCell ref="F267:H267"/>
    <mergeCell ref="F268:H268"/>
    <mergeCell ref="F269:H269"/>
    <mergeCell ref="F260:H260"/>
    <mergeCell ref="F261:H261"/>
    <mergeCell ref="F262:H262"/>
    <mergeCell ref="F263:H263"/>
    <mergeCell ref="F264:H264"/>
    <mergeCell ref="F255:H255"/>
    <mergeCell ref="F256:H256"/>
    <mergeCell ref="F257:H257"/>
    <mergeCell ref="F258:H258"/>
    <mergeCell ref="F259:H259"/>
    <mergeCell ref="F290:H290"/>
    <mergeCell ref="F291:H291"/>
    <mergeCell ref="F292:H292"/>
    <mergeCell ref="F293:H293"/>
    <mergeCell ref="F294:H294"/>
    <mergeCell ref="F285:H285"/>
    <mergeCell ref="F286:H286"/>
    <mergeCell ref="F287:H287"/>
    <mergeCell ref="F288:H288"/>
    <mergeCell ref="F289:H289"/>
    <mergeCell ref="F280:H280"/>
    <mergeCell ref="F281:H281"/>
    <mergeCell ref="F282:H282"/>
    <mergeCell ref="F283:H283"/>
    <mergeCell ref="F284:H284"/>
    <mergeCell ref="F275:H275"/>
    <mergeCell ref="F276:H276"/>
    <mergeCell ref="F277:H277"/>
    <mergeCell ref="F278:H278"/>
    <mergeCell ref="F279:H279"/>
    <mergeCell ref="F310:H310"/>
    <mergeCell ref="F311:H311"/>
    <mergeCell ref="F312:H312"/>
    <mergeCell ref="F313:H313"/>
    <mergeCell ref="F314:H314"/>
    <mergeCell ref="F305:H305"/>
    <mergeCell ref="F306:H306"/>
    <mergeCell ref="F307:H307"/>
    <mergeCell ref="F308:H308"/>
    <mergeCell ref="F309:H309"/>
    <mergeCell ref="F300:H300"/>
    <mergeCell ref="F301:H301"/>
    <mergeCell ref="F302:H302"/>
    <mergeCell ref="F303:H303"/>
    <mergeCell ref="F304:H304"/>
    <mergeCell ref="F295:H295"/>
    <mergeCell ref="F296:H296"/>
    <mergeCell ref="F297:H297"/>
    <mergeCell ref="F298:H298"/>
    <mergeCell ref="F299:H299"/>
    <mergeCell ref="F330:H330"/>
    <mergeCell ref="F331:H331"/>
    <mergeCell ref="F332:H332"/>
    <mergeCell ref="F333:H333"/>
    <mergeCell ref="F334:H334"/>
    <mergeCell ref="F325:H325"/>
    <mergeCell ref="F326:H326"/>
    <mergeCell ref="F327:H327"/>
    <mergeCell ref="F328:H328"/>
    <mergeCell ref="F329:H329"/>
    <mergeCell ref="F320:H320"/>
    <mergeCell ref="F321:H321"/>
    <mergeCell ref="F322:H322"/>
    <mergeCell ref="F323:H323"/>
    <mergeCell ref="F324:H324"/>
    <mergeCell ref="F315:H315"/>
    <mergeCell ref="F316:H316"/>
    <mergeCell ref="F317:H317"/>
    <mergeCell ref="F318:H318"/>
    <mergeCell ref="F319:H319"/>
    <mergeCell ref="F350:H350"/>
    <mergeCell ref="F351:H351"/>
    <mergeCell ref="F352:H352"/>
    <mergeCell ref="F353:H353"/>
    <mergeCell ref="F354:H354"/>
    <mergeCell ref="F345:H345"/>
    <mergeCell ref="F346:H346"/>
    <mergeCell ref="F347:H347"/>
    <mergeCell ref="F348:H348"/>
    <mergeCell ref="F349:H349"/>
    <mergeCell ref="F340:H340"/>
    <mergeCell ref="F341:H341"/>
    <mergeCell ref="F342:H342"/>
    <mergeCell ref="F343:H343"/>
    <mergeCell ref="F344:H344"/>
    <mergeCell ref="F335:H335"/>
    <mergeCell ref="F336:H336"/>
    <mergeCell ref="F337:H337"/>
    <mergeCell ref="F338:H338"/>
    <mergeCell ref="F339:H339"/>
    <mergeCell ref="F370:H370"/>
    <mergeCell ref="F371:H371"/>
    <mergeCell ref="F372:H372"/>
    <mergeCell ref="F373:H373"/>
    <mergeCell ref="F374:H374"/>
    <mergeCell ref="F365:H365"/>
    <mergeCell ref="F366:H366"/>
    <mergeCell ref="F367:H367"/>
    <mergeCell ref="F368:H368"/>
    <mergeCell ref="F369:H369"/>
    <mergeCell ref="F360:H360"/>
    <mergeCell ref="F361:H361"/>
    <mergeCell ref="F362:H362"/>
    <mergeCell ref="F363:H363"/>
    <mergeCell ref="F364:H364"/>
    <mergeCell ref="F355:H355"/>
    <mergeCell ref="F356:H356"/>
    <mergeCell ref="F357:H357"/>
    <mergeCell ref="F358:H358"/>
    <mergeCell ref="F359:H359"/>
    <mergeCell ref="F390:H390"/>
    <mergeCell ref="F391:H391"/>
    <mergeCell ref="F392:H392"/>
    <mergeCell ref="F393:H393"/>
    <mergeCell ref="F394:H394"/>
    <mergeCell ref="F385:H385"/>
    <mergeCell ref="F386:H386"/>
    <mergeCell ref="F387:H387"/>
    <mergeCell ref="F388:H388"/>
    <mergeCell ref="F389:H389"/>
    <mergeCell ref="F380:H380"/>
    <mergeCell ref="F381:H381"/>
    <mergeCell ref="F382:H382"/>
    <mergeCell ref="F383:H383"/>
    <mergeCell ref="F384:H384"/>
    <mergeCell ref="F375:H375"/>
    <mergeCell ref="F376:H376"/>
    <mergeCell ref="F377:H377"/>
    <mergeCell ref="F378:H378"/>
    <mergeCell ref="F379:H379"/>
    <mergeCell ref="F411:H411"/>
    <mergeCell ref="F412:H412"/>
    <mergeCell ref="F413:H413"/>
    <mergeCell ref="F414:H414"/>
    <mergeCell ref="F405:H405"/>
    <mergeCell ref="F406:H406"/>
    <mergeCell ref="F407:H407"/>
    <mergeCell ref="F408:H408"/>
    <mergeCell ref="F409:H409"/>
    <mergeCell ref="F400:H400"/>
    <mergeCell ref="F401:H401"/>
    <mergeCell ref="F402:H402"/>
    <mergeCell ref="F403:H403"/>
    <mergeCell ref="F404:H404"/>
    <mergeCell ref="F395:H395"/>
    <mergeCell ref="F396:H396"/>
    <mergeCell ref="F397:H397"/>
    <mergeCell ref="F398:H398"/>
    <mergeCell ref="F399:H399"/>
    <mergeCell ref="F440:H440"/>
    <mergeCell ref="F441:H441"/>
    <mergeCell ref="H7:I7"/>
    <mergeCell ref="F435:H435"/>
    <mergeCell ref="F436:H436"/>
    <mergeCell ref="F437:H437"/>
    <mergeCell ref="F438:H438"/>
    <mergeCell ref="F439:H439"/>
    <mergeCell ref="F430:H430"/>
    <mergeCell ref="F431:H431"/>
    <mergeCell ref="F432:H432"/>
    <mergeCell ref="F433:H433"/>
    <mergeCell ref="F434:H434"/>
    <mergeCell ref="F425:H425"/>
    <mergeCell ref="F426:H426"/>
    <mergeCell ref="F427:H427"/>
    <mergeCell ref="F428:H428"/>
    <mergeCell ref="F429:H429"/>
    <mergeCell ref="F420:H420"/>
    <mergeCell ref="F421:H421"/>
    <mergeCell ref="F422:H422"/>
    <mergeCell ref="F423:H423"/>
    <mergeCell ref="F424:H424"/>
    <mergeCell ref="F415:H415"/>
    <mergeCell ref="F416:H416"/>
    <mergeCell ref="F417:H417"/>
    <mergeCell ref="F418:H418"/>
    <mergeCell ref="F419:H419"/>
    <mergeCell ref="F410:H410"/>
    <mergeCell ref="L66:N66"/>
    <mergeCell ref="L67:N67"/>
    <mergeCell ref="L68:N68"/>
    <mergeCell ref="L69:N69"/>
    <mergeCell ref="L70:N70"/>
    <mergeCell ref="L61:N61"/>
    <mergeCell ref="L62:N62"/>
    <mergeCell ref="L63:N63"/>
    <mergeCell ref="L64:N64"/>
    <mergeCell ref="L65:N65"/>
    <mergeCell ref="L55:N55"/>
    <mergeCell ref="L46:N46"/>
    <mergeCell ref="L47:N47"/>
    <mergeCell ref="L48:N48"/>
    <mergeCell ref="L49:N49"/>
    <mergeCell ref="L50:N50"/>
    <mergeCell ref="L22:N22"/>
    <mergeCell ref="L23:N23"/>
    <mergeCell ref="L24:N24"/>
    <mergeCell ref="L25:N25"/>
    <mergeCell ref="L96:N96"/>
    <mergeCell ref="L97:N97"/>
    <mergeCell ref="L98:N98"/>
    <mergeCell ref="L99:N99"/>
    <mergeCell ref="L100:N100"/>
    <mergeCell ref="L91:N91"/>
    <mergeCell ref="L92:N92"/>
    <mergeCell ref="L93:N93"/>
    <mergeCell ref="L94:N94"/>
    <mergeCell ref="L95:N95"/>
    <mergeCell ref="L86:N86"/>
    <mergeCell ref="L87:N87"/>
    <mergeCell ref="L88:N88"/>
    <mergeCell ref="L89:N89"/>
    <mergeCell ref="L90:N90"/>
    <mergeCell ref="L81:N81"/>
    <mergeCell ref="L82:N82"/>
    <mergeCell ref="L83:N83"/>
    <mergeCell ref="L84:N84"/>
    <mergeCell ref="L85:N85"/>
    <mergeCell ref="L116:N116"/>
    <mergeCell ref="L117:N117"/>
    <mergeCell ref="L118:N118"/>
    <mergeCell ref="L119:N119"/>
    <mergeCell ref="L120:N120"/>
    <mergeCell ref="L111:N111"/>
    <mergeCell ref="L112:N112"/>
    <mergeCell ref="L113:N113"/>
    <mergeCell ref="L114:N114"/>
    <mergeCell ref="L115:N115"/>
    <mergeCell ref="L106:N106"/>
    <mergeCell ref="L107:N107"/>
    <mergeCell ref="L108:N108"/>
    <mergeCell ref="L109:N109"/>
    <mergeCell ref="L110:N110"/>
    <mergeCell ref="L101:N101"/>
    <mergeCell ref="L102:N102"/>
    <mergeCell ref="L103:N103"/>
    <mergeCell ref="L104:N104"/>
    <mergeCell ref="L105:N105"/>
    <mergeCell ref="L136:N136"/>
    <mergeCell ref="L137:N137"/>
    <mergeCell ref="L138:N138"/>
    <mergeCell ref="L139:N139"/>
    <mergeCell ref="L140:N140"/>
    <mergeCell ref="L131:N131"/>
    <mergeCell ref="L132:N132"/>
    <mergeCell ref="L133:N133"/>
    <mergeCell ref="L134:N134"/>
    <mergeCell ref="L135:N135"/>
    <mergeCell ref="L126:N126"/>
    <mergeCell ref="L127:N127"/>
    <mergeCell ref="L128:N128"/>
    <mergeCell ref="L129:N129"/>
    <mergeCell ref="L130:N130"/>
    <mergeCell ref="L121:N121"/>
    <mergeCell ref="L122:N122"/>
    <mergeCell ref="L123:N123"/>
    <mergeCell ref="L124:N124"/>
    <mergeCell ref="L125:N125"/>
    <mergeCell ref="L156:N156"/>
    <mergeCell ref="L157:N157"/>
    <mergeCell ref="L158:N158"/>
    <mergeCell ref="L159:N159"/>
    <mergeCell ref="L160:N160"/>
    <mergeCell ref="L151:N151"/>
    <mergeCell ref="L152:N152"/>
    <mergeCell ref="L153:N153"/>
    <mergeCell ref="L154:N154"/>
    <mergeCell ref="L155:N155"/>
    <mergeCell ref="L146:N146"/>
    <mergeCell ref="L147:N147"/>
    <mergeCell ref="L148:N148"/>
    <mergeCell ref="L149:N149"/>
    <mergeCell ref="L150:N150"/>
    <mergeCell ref="L141:N141"/>
    <mergeCell ref="L142:N142"/>
    <mergeCell ref="L143:N143"/>
    <mergeCell ref="L144:N144"/>
    <mergeCell ref="L145:N145"/>
    <mergeCell ref="L176:N176"/>
    <mergeCell ref="L177:N177"/>
    <mergeCell ref="L178:N178"/>
    <mergeCell ref="L179:N179"/>
    <mergeCell ref="L180:N180"/>
    <mergeCell ref="L171:N171"/>
    <mergeCell ref="L172:N172"/>
    <mergeCell ref="L173:N173"/>
    <mergeCell ref="L174:N174"/>
    <mergeCell ref="L175:N175"/>
    <mergeCell ref="L166:N166"/>
    <mergeCell ref="L167:N167"/>
    <mergeCell ref="L168:N168"/>
    <mergeCell ref="L169:N169"/>
    <mergeCell ref="L170:N170"/>
    <mergeCell ref="L161:N161"/>
    <mergeCell ref="L162:N162"/>
    <mergeCell ref="L163:N163"/>
    <mergeCell ref="L164:N164"/>
    <mergeCell ref="L165:N165"/>
    <mergeCell ref="L196:N196"/>
    <mergeCell ref="L197:N197"/>
    <mergeCell ref="L198:N198"/>
    <mergeCell ref="L199:N199"/>
    <mergeCell ref="L200:N200"/>
    <mergeCell ref="L191:N191"/>
    <mergeCell ref="L192:N192"/>
    <mergeCell ref="L193:N193"/>
    <mergeCell ref="L194:N194"/>
    <mergeCell ref="L195:N195"/>
    <mergeCell ref="L186:N186"/>
    <mergeCell ref="L187:N187"/>
    <mergeCell ref="L188:N188"/>
    <mergeCell ref="L189:N189"/>
    <mergeCell ref="L190:N190"/>
    <mergeCell ref="L181:N181"/>
    <mergeCell ref="L182:N182"/>
    <mergeCell ref="L183:N183"/>
    <mergeCell ref="L184:N184"/>
    <mergeCell ref="L185:N185"/>
    <mergeCell ref="L216:N216"/>
    <mergeCell ref="L217:N217"/>
    <mergeCell ref="L218:N218"/>
    <mergeCell ref="L219:N219"/>
    <mergeCell ref="L220:N220"/>
    <mergeCell ref="L211:N211"/>
    <mergeCell ref="L212:N212"/>
    <mergeCell ref="L213:N213"/>
    <mergeCell ref="L214:N214"/>
    <mergeCell ref="L215:N215"/>
    <mergeCell ref="L206:N206"/>
    <mergeCell ref="L207:N207"/>
    <mergeCell ref="L208:N208"/>
    <mergeCell ref="L209:N209"/>
    <mergeCell ref="L210:N210"/>
    <mergeCell ref="L201:N201"/>
    <mergeCell ref="L202:N202"/>
    <mergeCell ref="L203:N203"/>
    <mergeCell ref="L204:N204"/>
    <mergeCell ref="L205:N205"/>
    <mergeCell ref="L236:N236"/>
    <mergeCell ref="L237:N237"/>
    <mergeCell ref="L238:N238"/>
    <mergeCell ref="L239:N239"/>
    <mergeCell ref="L240:N240"/>
    <mergeCell ref="L231:N231"/>
    <mergeCell ref="L232:N232"/>
    <mergeCell ref="L233:N233"/>
    <mergeCell ref="L234:N234"/>
    <mergeCell ref="L235:N235"/>
    <mergeCell ref="L226:N226"/>
    <mergeCell ref="L227:N227"/>
    <mergeCell ref="L228:N228"/>
    <mergeCell ref="L229:N229"/>
    <mergeCell ref="L230:N230"/>
    <mergeCell ref="L221:N221"/>
    <mergeCell ref="L222:N222"/>
    <mergeCell ref="L223:N223"/>
    <mergeCell ref="L224:N224"/>
    <mergeCell ref="L225:N225"/>
    <mergeCell ref="L256:N256"/>
    <mergeCell ref="L257:N257"/>
    <mergeCell ref="L258:N258"/>
    <mergeCell ref="L259:N259"/>
    <mergeCell ref="L260:N260"/>
    <mergeCell ref="L251:N251"/>
    <mergeCell ref="L252:N252"/>
    <mergeCell ref="L253:N253"/>
    <mergeCell ref="L254:N254"/>
    <mergeCell ref="L255:N255"/>
    <mergeCell ref="L246:N246"/>
    <mergeCell ref="L247:N247"/>
    <mergeCell ref="L248:N248"/>
    <mergeCell ref="L249:N249"/>
    <mergeCell ref="L250:N250"/>
    <mergeCell ref="L241:N241"/>
    <mergeCell ref="L242:N242"/>
    <mergeCell ref="L243:N243"/>
    <mergeCell ref="L244:N244"/>
    <mergeCell ref="L245:N245"/>
    <mergeCell ref="L276:N276"/>
    <mergeCell ref="L277:N277"/>
    <mergeCell ref="L278:N278"/>
    <mergeCell ref="L279:N279"/>
    <mergeCell ref="L280:N280"/>
    <mergeCell ref="L271:N271"/>
    <mergeCell ref="L272:N272"/>
    <mergeCell ref="L273:N273"/>
    <mergeCell ref="L274:N274"/>
    <mergeCell ref="L275:N275"/>
    <mergeCell ref="L266:N266"/>
    <mergeCell ref="L267:N267"/>
    <mergeCell ref="L268:N268"/>
    <mergeCell ref="L269:N269"/>
    <mergeCell ref="L270:N270"/>
    <mergeCell ref="L261:N261"/>
    <mergeCell ref="L262:N262"/>
    <mergeCell ref="L263:N263"/>
    <mergeCell ref="L264:N264"/>
    <mergeCell ref="L265:N265"/>
    <mergeCell ref="L296:N296"/>
    <mergeCell ref="L297:N297"/>
    <mergeCell ref="L298:N298"/>
    <mergeCell ref="L299:N299"/>
    <mergeCell ref="L300:N300"/>
    <mergeCell ref="L291:N291"/>
    <mergeCell ref="L292:N292"/>
    <mergeCell ref="L293:N293"/>
    <mergeCell ref="L294:N294"/>
    <mergeCell ref="L295:N295"/>
    <mergeCell ref="L286:N286"/>
    <mergeCell ref="L287:N287"/>
    <mergeCell ref="L288:N288"/>
    <mergeCell ref="L289:N289"/>
    <mergeCell ref="L290:N290"/>
    <mergeCell ref="L281:N281"/>
    <mergeCell ref="L282:N282"/>
    <mergeCell ref="L283:N283"/>
    <mergeCell ref="L284:N284"/>
    <mergeCell ref="L285:N285"/>
    <mergeCell ref="L316:N316"/>
    <mergeCell ref="L317:N317"/>
    <mergeCell ref="L318:N318"/>
    <mergeCell ref="L319:N319"/>
    <mergeCell ref="L320:N320"/>
    <mergeCell ref="L311:N311"/>
    <mergeCell ref="L312:N312"/>
    <mergeCell ref="L313:N313"/>
    <mergeCell ref="L314:N314"/>
    <mergeCell ref="L315:N315"/>
    <mergeCell ref="L306:N306"/>
    <mergeCell ref="L307:N307"/>
    <mergeCell ref="L308:N308"/>
    <mergeCell ref="L309:N309"/>
    <mergeCell ref="L310:N310"/>
    <mergeCell ref="L301:N301"/>
    <mergeCell ref="L302:N302"/>
    <mergeCell ref="L303:N303"/>
    <mergeCell ref="L304:N304"/>
    <mergeCell ref="L305:N305"/>
    <mergeCell ref="L336:N336"/>
    <mergeCell ref="L337:N337"/>
    <mergeCell ref="L338:N338"/>
    <mergeCell ref="L339:N339"/>
    <mergeCell ref="L340:N340"/>
    <mergeCell ref="L331:N331"/>
    <mergeCell ref="L332:N332"/>
    <mergeCell ref="L333:N333"/>
    <mergeCell ref="L334:N334"/>
    <mergeCell ref="L335:N335"/>
    <mergeCell ref="L326:N326"/>
    <mergeCell ref="L327:N327"/>
    <mergeCell ref="L328:N328"/>
    <mergeCell ref="L329:N329"/>
    <mergeCell ref="L330:N330"/>
    <mergeCell ref="L321:N321"/>
    <mergeCell ref="L322:N322"/>
    <mergeCell ref="L323:N323"/>
    <mergeCell ref="L324:N324"/>
    <mergeCell ref="L325:N325"/>
    <mergeCell ref="L356:N356"/>
    <mergeCell ref="L357:N357"/>
    <mergeCell ref="L358:N358"/>
    <mergeCell ref="L359:N359"/>
    <mergeCell ref="L360:N360"/>
    <mergeCell ref="L351:N351"/>
    <mergeCell ref="L352:N352"/>
    <mergeCell ref="L353:N353"/>
    <mergeCell ref="L354:N354"/>
    <mergeCell ref="L355:N355"/>
    <mergeCell ref="L346:N346"/>
    <mergeCell ref="L347:N347"/>
    <mergeCell ref="L348:N348"/>
    <mergeCell ref="L349:N349"/>
    <mergeCell ref="L350:N350"/>
    <mergeCell ref="L341:N341"/>
    <mergeCell ref="L342:N342"/>
    <mergeCell ref="L343:N343"/>
    <mergeCell ref="L344:N344"/>
    <mergeCell ref="L345:N345"/>
    <mergeCell ref="L376:N376"/>
    <mergeCell ref="L377:N377"/>
    <mergeCell ref="L378:N378"/>
    <mergeCell ref="L379:N379"/>
    <mergeCell ref="L380:N380"/>
    <mergeCell ref="L371:N371"/>
    <mergeCell ref="L372:N372"/>
    <mergeCell ref="L373:N373"/>
    <mergeCell ref="L374:N374"/>
    <mergeCell ref="L375:N375"/>
    <mergeCell ref="L366:N366"/>
    <mergeCell ref="L367:N367"/>
    <mergeCell ref="L368:N368"/>
    <mergeCell ref="L369:N369"/>
    <mergeCell ref="L370:N370"/>
    <mergeCell ref="L361:N361"/>
    <mergeCell ref="L362:N362"/>
    <mergeCell ref="L363:N363"/>
    <mergeCell ref="L364:N364"/>
    <mergeCell ref="L365:N365"/>
    <mergeCell ref="L396:N396"/>
    <mergeCell ref="L397:N397"/>
    <mergeCell ref="L398:N398"/>
    <mergeCell ref="L399:N399"/>
    <mergeCell ref="L400:N400"/>
    <mergeCell ref="L391:N391"/>
    <mergeCell ref="L392:N392"/>
    <mergeCell ref="L393:N393"/>
    <mergeCell ref="L394:N394"/>
    <mergeCell ref="L395:N395"/>
    <mergeCell ref="L386:N386"/>
    <mergeCell ref="L387:N387"/>
    <mergeCell ref="L388:N388"/>
    <mergeCell ref="L389:N389"/>
    <mergeCell ref="L390:N390"/>
    <mergeCell ref="L381:N381"/>
    <mergeCell ref="L382:N382"/>
    <mergeCell ref="L383:N383"/>
    <mergeCell ref="L384:N384"/>
    <mergeCell ref="L385:N385"/>
    <mergeCell ref="L417:N417"/>
    <mergeCell ref="L418:N418"/>
    <mergeCell ref="L419:N419"/>
    <mergeCell ref="L420:N420"/>
    <mergeCell ref="L411:N411"/>
    <mergeCell ref="L412:N412"/>
    <mergeCell ref="L413:N413"/>
    <mergeCell ref="L414:N414"/>
    <mergeCell ref="L415:N415"/>
    <mergeCell ref="L406:N406"/>
    <mergeCell ref="L407:N407"/>
    <mergeCell ref="L408:N408"/>
    <mergeCell ref="L409:N409"/>
    <mergeCell ref="L410:N410"/>
    <mergeCell ref="L401:N401"/>
    <mergeCell ref="L402:N402"/>
    <mergeCell ref="L403:N403"/>
    <mergeCell ref="L404:N404"/>
    <mergeCell ref="L405:N405"/>
    <mergeCell ref="L441:N441"/>
    <mergeCell ref="L436:N436"/>
    <mergeCell ref="L437:N437"/>
    <mergeCell ref="L438:N438"/>
    <mergeCell ref="L439:N439"/>
    <mergeCell ref="L440:N440"/>
    <mergeCell ref="L431:N431"/>
    <mergeCell ref="L432:N432"/>
    <mergeCell ref="L433:N433"/>
    <mergeCell ref="L434:N434"/>
    <mergeCell ref="L435:N435"/>
    <mergeCell ref="L426:N426"/>
    <mergeCell ref="L427:N427"/>
    <mergeCell ref="L428:N428"/>
    <mergeCell ref="L429:N429"/>
    <mergeCell ref="L430:N430"/>
    <mergeCell ref="L421:N421"/>
    <mergeCell ref="L76:N76"/>
    <mergeCell ref="L77:N77"/>
    <mergeCell ref="L78:N78"/>
    <mergeCell ref="L79:N79"/>
    <mergeCell ref="L80:N80"/>
    <mergeCell ref="L71:N71"/>
    <mergeCell ref="L72:N72"/>
    <mergeCell ref="L73:N73"/>
    <mergeCell ref="L74:N74"/>
    <mergeCell ref="L75:N75"/>
    <mergeCell ref="L425:N425"/>
    <mergeCell ref="L416:N416"/>
    <mergeCell ref="O50:Q50"/>
    <mergeCell ref="O51:Q51"/>
    <mergeCell ref="O52:Q52"/>
    <mergeCell ref="O53:Q53"/>
    <mergeCell ref="O43:Q43"/>
    <mergeCell ref="O44:Q44"/>
    <mergeCell ref="L422:N422"/>
    <mergeCell ref="L423:N423"/>
    <mergeCell ref="L424:N424"/>
    <mergeCell ref="L41:N41"/>
    <mergeCell ref="L42:N42"/>
    <mergeCell ref="L43:N43"/>
    <mergeCell ref="L44:N44"/>
    <mergeCell ref="L45:N45"/>
    <mergeCell ref="L36:N36"/>
    <mergeCell ref="L37:N37"/>
    <mergeCell ref="L38:N38"/>
    <mergeCell ref="L39:N39"/>
    <mergeCell ref="L40:N40"/>
    <mergeCell ref="L31:N31"/>
    <mergeCell ref="L32:N32"/>
    <mergeCell ref="L33:N33"/>
    <mergeCell ref="L34:N34"/>
    <mergeCell ref="L35:N35"/>
    <mergeCell ref="L26:N26"/>
    <mergeCell ref="L27:N27"/>
    <mergeCell ref="L28:N28"/>
    <mergeCell ref="L29:N29"/>
    <mergeCell ref="L30:N30"/>
    <mergeCell ref="L21:N21"/>
    <mergeCell ref="M6:M15"/>
    <mergeCell ref="O60:Q60"/>
    <mergeCell ref="O61:Q61"/>
    <mergeCell ref="O62:Q62"/>
    <mergeCell ref="O63:Q63"/>
    <mergeCell ref="O64:Q64"/>
    <mergeCell ref="O55:Q55"/>
    <mergeCell ref="O56:Q56"/>
    <mergeCell ref="O57:Q57"/>
    <mergeCell ref="O58:Q58"/>
    <mergeCell ref="O59:Q59"/>
    <mergeCell ref="O54:Q54"/>
    <mergeCell ref="O45:Q45"/>
    <mergeCell ref="O46:Q46"/>
    <mergeCell ref="O47:Q47"/>
    <mergeCell ref="O48:Q48"/>
    <mergeCell ref="O49:Q49"/>
    <mergeCell ref="N14:O15"/>
    <mergeCell ref="O39:Q39"/>
    <mergeCell ref="O40:Q40"/>
    <mergeCell ref="O41:Q41"/>
    <mergeCell ref="O42:Q42"/>
    <mergeCell ref="P14:R15"/>
    <mergeCell ref="O34:Q34"/>
    <mergeCell ref="L56:N56"/>
    <mergeCell ref="L57:N57"/>
    <mergeCell ref="L58:N58"/>
    <mergeCell ref="L59:N59"/>
    <mergeCell ref="L60:N60"/>
    <mergeCell ref="L51:N51"/>
    <mergeCell ref="L52:N52"/>
    <mergeCell ref="L53:N53"/>
    <mergeCell ref="L54:N54"/>
    <mergeCell ref="O80:Q80"/>
    <mergeCell ref="O81:Q81"/>
    <mergeCell ref="O82:Q82"/>
    <mergeCell ref="O83:Q83"/>
    <mergeCell ref="O84:Q84"/>
    <mergeCell ref="O75:Q75"/>
    <mergeCell ref="O76:Q76"/>
    <mergeCell ref="O77:Q77"/>
    <mergeCell ref="O78:Q78"/>
    <mergeCell ref="O79:Q79"/>
    <mergeCell ref="O70:Q70"/>
    <mergeCell ref="O71:Q71"/>
    <mergeCell ref="O72:Q72"/>
    <mergeCell ref="O73:Q73"/>
    <mergeCell ref="O74:Q74"/>
    <mergeCell ref="O65:Q65"/>
    <mergeCell ref="O66:Q66"/>
    <mergeCell ref="O67:Q67"/>
    <mergeCell ref="O68:Q68"/>
    <mergeCell ref="O69:Q69"/>
    <mergeCell ref="O100:Q100"/>
    <mergeCell ref="O101:Q101"/>
    <mergeCell ref="O102:Q102"/>
    <mergeCell ref="O103:Q103"/>
    <mergeCell ref="O104:Q104"/>
    <mergeCell ref="O95:Q95"/>
    <mergeCell ref="O96:Q96"/>
    <mergeCell ref="O97:Q97"/>
    <mergeCell ref="O98:Q98"/>
    <mergeCell ref="O99:Q99"/>
    <mergeCell ref="O90:Q90"/>
    <mergeCell ref="O91:Q91"/>
    <mergeCell ref="O92:Q92"/>
    <mergeCell ref="O93:Q93"/>
    <mergeCell ref="O94:Q94"/>
    <mergeCell ref="O85:Q85"/>
    <mergeCell ref="O86:Q86"/>
    <mergeCell ref="O87:Q87"/>
    <mergeCell ref="O88:Q88"/>
    <mergeCell ref="O89:Q89"/>
    <mergeCell ref="O120:Q120"/>
    <mergeCell ref="O121:Q121"/>
    <mergeCell ref="O122:Q122"/>
    <mergeCell ref="O123:Q123"/>
    <mergeCell ref="O124:Q124"/>
    <mergeCell ref="O115:Q115"/>
    <mergeCell ref="O116:Q116"/>
    <mergeCell ref="O117:Q117"/>
    <mergeCell ref="O118:Q118"/>
    <mergeCell ref="O119:Q119"/>
    <mergeCell ref="O110:Q110"/>
    <mergeCell ref="O111:Q111"/>
    <mergeCell ref="O112:Q112"/>
    <mergeCell ref="O113:Q113"/>
    <mergeCell ref="O114:Q114"/>
    <mergeCell ref="O105:Q105"/>
    <mergeCell ref="O106:Q106"/>
    <mergeCell ref="O107:Q107"/>
    <mergeCell ref="O108:Q108"/>
    <mergeCell ref="O109:Q109"/>
    <mergeCell ref="O140:Q140"/>
    <mergeCell ref="O141:Q141"/>
    <mergeCell ref="O142:Q142"/>
    <mergeCell ref="O143:Q143"/>
    <mergeCell ref="O144:Q144"/>
    <mergeCell ref="O135:Q135"/>
    <mergeCell ref="O136:Q136"/>
    <mergeCell ref="O137:Q137"/>
    <mergeCell ref="O138:Q138"/>
    <mergeCell ref="O139:Q139"/>
    <mergeCell ref="O130:Q130"/>
    <mergeCell ref="O131:Q131"/>
    <mergeCell ref="O132:Q132"/>
    <mergeCell ref="O133:Q133"/>
    <mergeCell ref="O134:Q134"/>
    <mergeCell ref="O125:Q125"/>
    <mergeCell ref="O126:Q126"/>
    <mergeCell ref="O127:Q127"/>
    <mergeCell ref="O128:Q128"/>
    <mergeCell ref="O129:Q129"/>
    <mergeCell ref="O160:Q160"/>
    <mergeCell ref="O161:Q161"/>
    <mergeCell ref="O162:Q162"/>
    <mergeCell ref="O163:Q163"/>
    <mergeCell ref="O164:Q164"/>
    <mergeCell ref="O155:Q155"/>
    <mergeCell ref="O156:Q156"/>
    <mergeCell ref="O157:Q157"/>
    <mergeCell ref="O158:Q158"/>
    <mergeCell ref="O159:Q159"/>
    <mergeCell ref="O150:Q150"/>
    <mergeCell ref="O151:Q151"/>
    <mergeCell ref="O152:Q152"/>
    <mergeCell ref="O153:Q153"/>
    <mergeCell ref="O154:Q154"/>
    <mergeCell ref="O145:Q145"/>
    <mergeCell ref="O146:Q146"/>
    <mergeCell ref="O147:Q147"/>
    <mergeCell ref="O148:Q148"/>
    <mergeCell ref="O149:Q149"/>
    <mergeCell ref="O180:Q180"/>
    <mergeCell ref="O181:Q181"/>
    <mergeCell ref="O182:Q182"/>
    <mergeCell ref="O183:Q183"/>
    <mergeCell ref="O184:Q184"/>
    <mergeCell ref="O175:Q175"/>
    <mergeCell ref="O176:Q176"/>
    <mergeCell ref="O177:Q177"/>
    <mergeCell ref="O178:Q178"/>
    <mergeCell ref="O179:Q179"/>
    <mergeCell ref="O170:Q170"/>
    <mergeCell ref="O171:Q171"/>
    <mergeCell ref="O172:Q172"/>
    <mergeCell ref="O173:Q173"/>
    <mergeCell ref="O174:Q174"/>
    <mergeCell ref="O165:Q165"/>
    <mergeCell ref="O166:Q166"/>
    <mergeCell ref="O167:Q167"/>
    <mergeCell ref="O168:Q168"/>
    <mergeCell ref="O169:Q169"/>
    <mergeCell ref="O200:Q200"/>
    <mergeCell ref="O201:Q201"/>
    <mergeCell ref="O202:Q202"/>
    <mergeCell ref="O203:Q203"/>
    <mergeCell ref="O204:Q204"/>
    <mergeCell ref="O195:Q195"/>
    <mergeCell ref="O196:Q196"/>
    <mergeCell ref="O197:Q197"/>
    <mergeCell ref="O198:Q198"/>
    <mergeCell ref="O199:Q199"/>
    <mergeCell ref="O190:Q190"/>
    <mergeCell ref="O191:Q191"/>
    <mergeCell ref="O192:Q192"/>
    <mergeCell ref="O193:Q193"/>
    <mergeCell ref="O194:Q194"/>
    <mergeCell ref="O185:Q185"/>
    <mergeCell ref="O186:Q186"/>
    <mergeCell ref="O187:Q187"/>
    <mergeCell ref="O188:Q188"/>
    <mergeCell ref="O189:Q189"/>
    <mergeCell ref="O220:Q220"/>
    <mergeCell ref="O221:Q221"/>
    <mergeCell ref="O222:Q222"/>
    <mergeCell ref="O223:Q223"/>
    <mergeCell ref="O224:Q224"/>
    <mergeCell ref="O215:Q215"/>
    <mergeCell ref="O216:Q216"/>
    <mergeCell ref="O217:Q217"/>
    <mergeCell ref="O218:Q218"/>
    <mergeCell ref="O219:Q219"/>
    <mergeCell ref="O210:Q210"/>
    <mergeCell ref="O211:Q211"/>
    <mergeCell ref="O212:Q212"/>
    <mergeCell ref="O213:Q213"/>
    <mergeCell ref="O214:Q214"/>
    <mergeCell ref="O205:Q205"/>
    <mergeCell ref="O206:Q206"/>
    <mergeCell ref="O207:Q207"/>
    <mergeCell ref="O208:Q208"/>
    <mergeCell ref="O209:Q209"/>
    <mergeCell ref="O240:Q240"/>
    <mergeCell ref="O241:Q241"/>
    <mergeCell ref="O242:Q242"/>
    <mergeCell ref="O243:Q243"/>
    <mergeCell ref="O244:Q244"/>
    <mergeCell ref="O235:Q235"/>
    <mergeCell ref="O236:Q236"/>
    <mergeCell ref="O237:Q237"/>
    <mergeCell ref="O238:Q238"/>
    <mergeCell ref="O239:Q239"/>
    <mergeCell ref="O230:Q230"/>
    <mergeCell ref="O231:Q231"/>
    <mergeCell ref="O232:Q232"/>
    <mergeCell ref="O233:Q233"/>
    <mergeCell ref="O234:Q234"/>
    <mergeCell ref="O225:Q225"/>
    <mergeCell ref="O226:Q226"/>
    <mergeCell ref="O227:Q227"/>
    <mergeCell ref="O228:Q228"/>
    <mergeCell ref="O229:Q229"/>
    <mergeCell ref="O260:Q260"/>
    <mergeCell ref="O261:Q261"/>
    <mergeCell ref="O262:Q262"/>
    <mergeCell ref="O263:Q263"/>
    <mergeCell ref="O264:Q264"/>
    <mergeCell ref="O255:Q255"/>
    <mergeCell ref="O256:Q256"/>
    <mergeCell ref="O257:Q257"/>
    <mergeCell ref="O258:Q258"/>
    <mergeCell ref="O259:Q259"/>
    <mergeCell ref="O250:Q250"/>
    <mergeCell ref="O251:Q251"/>
    <mergeCell ref="O252:Q252"/>
    <mergeCell ref="O253:Q253"/>
    <mergeCell ref="O254:Q254"/>
    <mergeCell ref="O245:Q245"/>
    <mergeCell ref="O246:Q246"/>
    <mergeCell ref="O247:Q247"/>
    <mergeCell ref="O248:Q248"/>
    <mergeCell ref="O249:Q249"/>
    <mergeCell ref="O280:Q280"/>
    <mergeCell ref="O281:Q281"/>
    <mergeCell ref="O282:Q282"/>
    <mergeCell ref="O283:Q283"/>
    <mergeCell ref="O284:Q284"/>
    <mergeCell ref="O275:Q275"/>
    <mergeCell ref="O276:Q276"/>
    <mergeCell ref="O277:Q277"/>
    <mergeCell ref="O278:Q278"/>
    <mergeCell ref="O279:Q279"/>
    <mergeCell ref="O270:Q270"/>
    <mergeCell ref="O271:Q271"/>
    <mergeCell ref="O272:Q272"/>
    <mergeCell ref="O273:Q273"/>
    <mergeCell ref="O274:Q274"/>
    <mergeCell ref="O265:Q265"/>
    <mergeCell ref="O266:Q266"/>
    <mergeCell ref="O267:Q267"/>
    <mergeCell ref="O268:Q268"/>
    <mergeCell ref="O269:Q269"/>
    <mergeCell ref="O300:Q300"/>
    <mergeCell ref="O301:Q301"/>
    <mergeCell ref="O302:Q302"/>
    <mergeCell ref="O303:Q303"/>
    <mergeCell ref="O304:Q304"/>
    <mergeCell ref="O295:Q295"/>
    <mergeCell ref="O296:Q296"/>
    <mergeCell ref="O297:Q297"/>
    <mergeCell ref="O298:Q298"/>
    <mergeCell ref="O299:Q299"/>
    <mergeCell ref="O290:Q290"/>
    <mergeCell ref="O291:Q291"/>
    <mergeCell ref="O292:Q292"/>
    <mergeCell ref="O293:Q293"/>
    <mergeCell ref="O294:Q294"/>
    <mergeCell ref="O285:Q285"/>
    <mergeCell ref="O286:Q286"/>
    <mergeCell ref="O287:Q287"/>
    <mergeCell ref="O288:Q288"/>
    <mergeCell ref="O289:Q289"/>
    <mergeCell ref="O320:Q320"/>
    <mergeCell ref="O321:Q321"/>
    <mergeCell ref="O322:Q322"/>
    <mergeCell ref="O323:Q323"/>
    <mergeCell ref="O324:Q324"/>
    <mergeCell ref="O315:Q315"/>
    <mergeCell ref="O316:Q316"/>
    <mergeCell ref="O317:Q317"/>
    <mergeCell ref="O318:Q318"/>
    <mergeCell ref="O319:Q319"/>
    <mergeCell ref="O310:Q310"/>
    <mergeCell ref="O311:Q311"/>
    <mergeCell ref="O312:Q312"/>
    <mergeCell ref="O313:Q313"/>
    <mergeCell ref="O314:Q314"/>
    <mergeCell ref="O305:Q305"/>
    <mergeCell ref="O306:Q306"/>
    <mergeCell ref="O307:Q307"/>
    <mergeCell ref="O308:Q308"/>
    <mergeCell ref="O309:Q309"/>
    <mergeCell ref="O340:Q340"/>
    <mergeCell ref="O341:Q341"/>
    <mergeCell ref="O342:Q342"/>
    <mergeCell ref="O343:Q343"/>
    <mergeCell ref="O344:Q344"/>
    <mergeCell ref="O335:Q335"/>
    <mergeCell ref="O336:Q336"/>
    <mergeCell ref="O337:Q337"/>
    <mergeCell ref="O338:Q338"/>
    <mergeCell ref="O339:Q339"/>
    <mergeCell ref="O330:Q330"/>
    <mergeCell ref="O331:Q331"/>
    <mergeCell ref="O332:Q332"/>
    <mergeCell ref="O333:Q333"/>
    <mergeCell ref="O334:Q334"/>
    <mergeCell ref="O325:Q325"/>
    <mergeCell ref="O326:Q326"/>
    <mergeCell ref="O327:Q327"/>
    <mergeCell ref="O328:Q328"/>
    <mergeCell ref="O329:Q329"/>
    <mergeCell ref="O360:Q360"/>
    <mergeCell ref="O361:Q361"/>
    <mergeCell ref="O362:Q362"/>
    <mergeCell ref="O363:Q363"/>
    <mergeCell ref="O364:Q364"/>
    <mergeCell ref="O355:Q355"/>
    <mergeCell ref="O356:Q356"/>
    <mergeCell ref="O357:Q357"/>
    <mergeCell ref="O358:Q358"/>
    <mergeCell ref="O359:Q359"/>
    <mergeCell ref="O350:Q350"/>
    <mergeCell ref="O351:Q351"/>
    <mergeCell ref="O352:Q352"/>
    <mergeCell ref="O353:Q353"/>
    <mergeCell ref="O354:Q354"/>
    <mergeCell ref="O345:Q345"/>
    <mergeCell ref="O346:Q346"/>
    <mergeCell ref="O347:Q347"/>
    <mergeCell ref="O348:Q348"/>
    <mergeCell ref="O349:Q349"/>
    <mergeCell ref="O381:Q381"/>
    <mergeCell ref="O382:Q382"/>
    <mergeCell ref="O383:Q383"/>
    <mergeCell ref="O384:Q384"/>
    <mergeCell ref="O375:Q375"/>
    <mergeCell ref="O376:Q376"/>
    <mergeCell ref="O377:Q377"/>
    <mergeCell ref="O378:Q378"/>
    <mergeCell ref="O379:Q379"/>
    <mergeCell ref="O370:Q370"/>
    <mergeCell ref="O371:Q371"/>
    <mergeCell ref="O372:Q372"/>
    <mergeCell ref="O373:Q373"/>
    <mergeCell ref="O374:Q374"/>
    <mergeCell ref="O386:Q386"/>
    <mergeCell ref="O387:Q387"/>
    <mergeCell ref="O365:Q365"/>
    <mergeCell ref="O366:Q366"/>
    <mergeCell ref="O367:Q367"/>
    <mergeCell ref="O368:Q368"/>
    <mergeCell ref="O369:Q369"/>
    <mergeCell ref="O380:Q380"/>
    <mergeCell ref="O425:Q425"/>
    <mergeCell ref="O426:Q426"/>
    <mergeCell ref="O427:Q427"/>
    <mergeCell ref="O428:Q428"/>
    <mergeCell ref="O429:Q429"/>
    <mergeCell ref="O420:Q420"/>
    <mergeCell ref="O421:Q421"/>
    <mergeCell ref="O422:Q422"/>
    <mergeCell ref="O423:Q423"/>
    <mergeCell ref="O424:Q424"/>
    <mergeCell ref="O413:Q413"/>
    <mergeCell ref="O414:Q414"/>
    <mergeCell ref="O405:Q405"/>
    <mergeCell ref="O406:Q406"/>
    <mergeCell ref="O407:Q407"/>
    <mergeCell ref="O408:Q408"/>
    <mergeCell ref="O409:Q409"/>
    <mergeCell ref="O415:Q415"/>
    <mergeCell ref="O416:Q416"/>
    <mergeCell ref="O417:Q417"/>
    <mergeCell ref="O418:Q418"/>
    <mergeCell ref="O419:Q419"/>
    <mergeCell ref="O410:Q410"/>
    <mergeCell ref="O411:Q411"/>
    <mergeCell ref="O412:Q412"/>
    <mergeCell ref="O440:Q440"/>
    <mergeCell ref="O441:Q441"/>
    <mergeCell ref="O21:Q21"/>
    <mergeCell ref="O22:Q22"/>
    <mergeCell ref="O23:Q23"/>
    <mergeCell ref="O24:Q24"/>
    <mergeCell ref="O25:Q25"/>
    <mergeCell ref="O26:Q26"/>
    <mergeCell ref="O27:Q27"/>
    <mergeCell ref="O28:Q28"/>
    <mergeCell ref="O29:Q29"/>
    <mergeCell ref="O30:Q30"/>
    <mergeCell ref="O31:Q31"/>
    <mergeCell ref="O32:Q32"/>
    <mergeCell ref="O33:Q33"/>
    <mergeCell ref="P6:R7"/>
    <mergeCell ref="O435:Q435"/>
    <mergeCell ref="O436:Q436"/>
    <mergeCell ref="O437:Q437"/>
    <mergeCell ref="O438:Q438"/>
    <mergeCell ref="O439:Q439"/>
    <mergeCell ref="O430:Q430"/>
    <mergeCell ref="O431:Q431"/>
    <mergeCell ref="O432:Q432"/>
    <mergeCell ref="O433:Q433"/>
    <mergeCell ref="O434:Q434"/>
    <mergeCell ref="N10:P11"/>
    <mergeCell ref="N8:P9"/>
    <mergeCell ref="O35:Q35"/>
    <mergeCell ref="O400:Q400"/>
    <mergeCell ref="O401:Q401"/>
    <mergeCell ref="O402:Q402"/>
    <mergeCell ref="O403:Q403"/>
    <mergeCell ref="O404:Q404"/>
    <mergeCell ref="O395:Q395"/>
    <mergeCell ref="O396:Q396"/>
    <mergeCell ref="O397:Q397"/>
    <mergeCell ref="O398:Q398"/>
    <mergeCell ref="O399:Q399"/>
    <mergeCell ref="O390:Q390"/>
    <mergeCell ref="O391:Q391"/>
    <mergeCell ref="O392:Q392"/>
    <mergeCell ref="O393:Q393"/>
    <mergeCell ref="O385:Q385"/>
    <mergeCell ref="O394:Q394"/>
    <mergeCell ref="O388:Q388"/>
    <mergeCell ref="O389:Q389"/>
  </mergeCells>
  <conditionalFormatting sqref="B23:R441">
    <cfRule type="expression" priority="4" dxfId="6">
      <formula>$C23=""</formula>
    </cfRule>
    <cfRule type="expression" priority="5" dxfId="7">
      <formula>MOD(ROW(),2)=0</formula>
    </cfRule>
    <cfRule type="expression" priority="8" dxfId="8" stopIfTrue="1">
      <formula>$C24=""</formula>
    </cfRule>
  </conditionalFormatting>
  <conditionalFormatting sqref="B18">
    <cfRule type="iconSet" priority="6" dxfId="9">
      <iconSet iconSet="3Arrows" showValue="0">
        <cfvo type="percent" val="0"/>
        <cfvo type="num" val="0"/>
        <cfvo gte="0" type="num" val="0"/>
      </iconSet>
    </cfRule>
  </conditionalFormatting>
  <conditionalFormatting sqref="B22:R22">
    <cfRule type="expression" priority="1" dxfId="6">
      <formula>$C22=""</formula>
    </cfRule>
    <cfRule type="expression" priority="2" dxfId="7">
      <formula>MOD(ROW(),2)=0</formula>
    </cfRule>
    <cfRule type="expression" priority="3" dxfId="8" stopIfTrue="1">
      <formula>$C23=""</formula>
    </cfRule>
  </conditionalFormatting>
  <dataValidations count="2">
    <dataValidation errorStyle="warning" type="list" allowBlank="1" showInputMessage="1" showErrorMessage="1" errorTitle="Whoops!" error="In order to calculate a loan scenario you need to make a selection from the drop down list. Please click Continue and try again. " sqref="D18">
      <formula1>lstPaymentScenarios</formula1>
    </dataValidation>
    <dataValidation errorStyle="warning" type="whole" operator="lessThanOrEqual" allowBlank="1" showInputMessage="1" showErrorMessage="1" errorTitle="Whoops!" error="The Mortgage Loan Calculator uses whole months only and the Payment Schedule doesn't exceed 420 payments. You can click Yes and use this value but the calculations not be correct." sqref="E12">
      <formula1>420</formula1>
    </dataValidation>
  </dataValidations>
  <printOptions/>
  <pageMargins left="0.25" right="0.25" top="0.75" bottom="0.75" header="0.3" footer="0.3"/>
  <pageSetup fitToHeight="0" fitToWidth="1" horizontalDpi="600" verticalDpi="600" orientation="portrait" scale="64" r:id="rId1"/>
  <headerFooter>
    <oddFooter>&amp;CPage &amp;P of &amp;N</oddFooter>
  </headerFooter>
</worksheet>
</file>

<file path=xl/worksheets/sheet2.xml><?xml version="1.0" encoding="utf-8"?>
<worksheet xmlns="http://schemas.openxmlformats.org/spreadsheetml/2006/main" xmlns:r="http://schemas.openxmlformats.org/officeDocument/2006/relationships">
  <sheetPr>
    <tabColor theme="3" tint="0.49998000264167786"/>
  </sheetPr>
  <dimension ref="A1:R441"/>
  <sheetViews>
    <sheetView showGridLines="0" tabSelected="1" zoomScalePageLayoutView="0" workbookViewId="0" topLeftCell="A1">
      <selection activeCell="L22" sqref="L22:N22"/>
    </sheetView>
  </sheetViews>
  <sheetFormatPr defaultColWidth="9.140625" defaultRowHeight="12.75"/>
  <cols>
    <col min="1" max="1" width="2.28125" style="0" customWidth="1"/>
    <col min="2" max="2" width="3.8515625" style="0" customWidth="1"/>
    <col min="3" max="3" width="36.28125" style="0" customWidth="1"/>
    <col min="4" max="4" width="13.421875" style="0" customWidth="1"/>
    <col min="6" max="6" width="3.00390625" style="0" customWidth="1"/>
  </cols>
  <sheetData>
    <row r="1" ht="38.25" customHeight="1">
      <c r="A1" s="16" t="s">
        <v>9</v>
      </c>
    </row>
    <row r="2" spans="2:6" ht="54.75" customHeight="1">
      <c r="B2" s="53" t="s">
        <v>27</v>
      </c>
      <c r="C2" s="53"/>
      <c r="D2" s="53"/>
      <c r="E2" s="53"/>
      <c r="F2" s="53"/>
    </row>
    <row r="3" spans="2:18" ht="3" customHeight="1">
      <c r="B3" s="9"/>
      <c r="C3" s="85" t="s">
        <v>44</v>
      </c>
      <c r="E3" s="86"/>
      <c r="F3" s="87"/>
      <c r="G3" s="88" t="s">
        <v>45</v>
      </c>
      <c r="H3" s="59"/>
      <c r="I3" s="89"/>
      <c r="J3" s="89"/>
      <c r="K3" s="59"/>
      <c r="M3" s="90" t="s">
        <v>46</v>
      </c>
      <c r="N3" s="91"/>
      <c r="O3" s="91"/>
      <c r="P3" s="91"/>
      <c r="Q3" s="91"/>
      <c r="R3" s="91"/>
    </row>
    <row r="4" spans="2:6" ht="28.5" customHeight="1">
      <c r="B4" s="52" t="s">
        <v>25</v>
      </c>
      <c r="C4" s="13" t="s">
        <v>10</v>
      </c>
      <c r="D4" s="14">
        <v>1.1</v>
      </c>
      <c r="F4" s="5"/>
    </row>
    <row r="5" spans="2:4" ht="31.5" customHeight="1">
      <c r="B5" s="52"/>
      <c r="C5" s="8" t="s">
        <v>11</v>
      </c>
      <c r="D5" s="15">
        <v>1.25</v>
      </c>
    </row>
    <row r="6" spans="2:4" ht="31.5" customHeight="1">
      <c r="B6" s="52"/>
      <c r="C6" s="8" t="s">
        <v>24</v>
      </c>
      <c r="D6" s="15">
        <v>1</v>
      </c>
    </row>
    <row r="7" spans="2:10" ht="31.5" customHeight="1">
      <c r="B7" s="52"/>
      <c r="C7" s="8" t="s">
        <v>12</v>
      </c>
      <c r="D7" s="15">
        <v>0.9</v>
      </c>
      <c r="J7" s="83">
        <f>PMT(InterestRate/12,DurationOfLoan,-LoanAmount)</f>
        <v>1554.0985986201426</v>
      </c>
    </row>
    <row r="8" spans="2:4" ht="31.5" customHeight="1">
      <c r="B8" s="52"/>
      <c r="C8" s="8" t="s">
        <v>13</v>
      </c>
      <c r="D8" s="15">
        <v>0.85</v>
      </c>
    </row>
    <row r="10" ht="12.75">
      <c r="J10">
        <f>SUM(total_loan_payment)</f>
        <v>559575.4955032503</v>
      </c>
    </row>
    <row r="11" ht="12.75">
      <c r="J11">
        <f>SUM(interest)</f>
        <v>269630.57490766654</v>
      </c>
    </row>
    <row r="12" ht="12.75">
      <c r="K12">
        <f>(DurationOfLoan-COUNTIF(NoPaymentsRemaining,"&gt;0"))</f>
        <v>1</v>
      </c>
    </row>
    <row r="13" ht="12.75">
      <c r="J13">
        <f>SUM(extra_payments)</f>
        <v>100</v>
      </c>
    </row>
    <row r="14" ht="12.75">
      <c r="J14" t="e">
        <f ca="1">ROUND(-SUMPRODUCT(IPMT($E$10/12,ROW(OFFSET(A1,,,$E$12,1)),$E$12,$E$14)),0)-ROUND(J11,0)</f>
        <v>#REF!</v>
      </c>
    </row>
    <row r="18" ht="12.75">
      <c r="E18" t="str">
        <f>_xlfn.IFERROR("each month, "&amp;IF(PercentageIncreaseDecrease&gt;0,"your loan duration will decrease to "&amp;PaymentDurationIncreaseDecrease&amp;" months and your payment duration will decrease by "&amp;TEXT(PercentageIncreaseDecrease,"0.0%"),IF(PercentageIncreaseDecrease=0,"your loan duration will not change and your payment duration not increase or decrease.",IF(PercentageIncreaseDecrease&lt;0,"your loan duration will increase to "&amp;PaymentDurationIncreaseDecrease&amp;" months and your payment duration will increase by "&amp;TEXT(PercentageIncreaseDecrease,"0.0%"),""))),"")</f>
        <v>each month, your loan duration will decrease to 294 months and your payment duration will decrease by 18.3%</v>
      </c>
    </row>
    <row r="21" ht="12.75">
      <c r="K21" s="84"/>
    </row>
    <row r="22" spans="2:18" ht="12.75">
      <c r="B22">
        <f>ROWS($B$22:B22)</f>
        <v>1</v>
      </c>
      <c r="C22">
        <f>LoanStart</f>
        <v>41500</v>
      </c>
      <c r="D22">
        <f>LoanAmount</f>
        <v>289500</v>
      </c>
      <c r="E22" s="83">
        <f>-IPMT($E$10/12,1,$E$12-ROWS($C$22:C22)+'[1]Mortgage Loan Calculator'!$E$191,D22)</f>
        <v>0</v>
      </c>
      <c r="F22" s="83" t="e">
        <f>-PPMT($E$10/12,1,$E$12-ROWS($C$22:C22)+1,D22)</f>
        <v>#NUM!</v>
      </c>
      <c r="J22">
        <f>(AnnualTaxes/12)+(AnnualInsurance/12)</f>
        <v>625</v>
      </c>
      <c r="K22">
        <f>MIPMonthly</f>
        <v>301.5625</v>
      </c>
      <c r="L22" s="83" t="e">
        <f>E22+F22+I22+J22+K22</f>
        <v>#NUM!</v>
      </c>
      <c r="O22" s="83" t="e">
        <f>D22-F22-I22</f>
        <v>#NUM!</v>
      </c>
      <c r="R22">
        <f>IF(R21&lt;1,0,NPER($E$10/12,-$J$7,O22))</f>
        <v>0</v>
      </c>
    </row>
    <row r="23" spans="3:18" ht="12.75">
      <c r="C23" t="e">
        <f>IF(O22&gt;0,EDATE(C22,1),"")</f>
        <v>#NUM!</v>
      </c>
      <c r="R23">
        <f>IF(R22&lt;1,0,NPER($E$10/12,-$J$7,O23))</f>
        <v>0</v>
      </c>
    </row>
    <row r="24" ht="12.75">
      <c r="R24">
        <f>IF(R23&lt;1,0,NPER($E$10/12,-$J$7,O24))</f>
        <v>0</v>
      </c>
    </row>
    <row r="25" ht="12.75">
      <c r="R25">
        <f aca="true" t="shared" si="0" ref="R25:R88">IF(R24&lt;1,0,NPER($E$10/12,-$J$7,O25))</f>
        <v>0</v>
      </c>
    </row>
    <row r="26" ht="12.75">
      <c r="R26">
        <f t="shared" si="0"/>
        <v>0</v>
      </c>
    </row>
    <row r="27" ht="12.75">
      <c r="R27">
        <f t="shared" si="0"/>
        <v>0</v>
      </c>
    </row>
    <row r="28" ht="12.75">
      <c r="R28">
        <f t="shared" si="0"/>
        <v>0</v>
      </c>
    </row>
    <row r="29" ht="12.75">
      <c r="R29">
        <f t="shared" si="0"/>
        <v>0</v>
      </c>
    </row>
    <row r="30" ht="12.75">
      <c r="R30">
        <f t="shared" si="0"/>
        <v>0</v>
      </c>
    </row>
    <row r="31" ht="12.75">
      <c r="R31">
        <f t="shared" si="0"/>
        <v>0</v>
      </c>
    </row>
    <row r="32" ht="12.75">
      <c r="R32">
        <f t="shared" si="0"/>
        <v>0</v>
      </c>
    </row>
    <row r="33" ht="12.75">
      <c r="R33">
        <f t="shared" si="0"/>
        <v>0</v>
      </c>
    </row>
    <row r="34" ht="12.75">
      <c r="R34">
        <f t="shared" si="0"/>
        <v>0</v>
      </c>
    </row>
    <row r="35" ht="12.75">
      <c r="R35">
        <f t="shared" si="0"/>
        <v>0</v>
      </c>
    </row>
    <row r="36" ht="12.75">
      <c r="R36">
        <f t="shared" si="0"/>
        <v>0</v>
      </c>
    </row>
    <row r="37" ht="12.75">
      <c r="R37">
        <f t="shared" si="0"/>
        <v>0</v>
      </c>
    </row>
    <row r="38" ht="12.75">
      <c r="R38">
        <f t="shared" si="0"/>
        <v>0</v>
      </c>
    </row>
    <row r="39" ht="12.75">
      <c r="R39">
        <f t="shared" si="0"/>
        <v>0</v>
      </c>
    </row>
    <row r="40" ht="12.75">
      <c r="R40">
        <f t="shared" si="0"/>
        <v>0</v>
      </c>
    </row>
    <row r="41" ht="12.75">
      <c r="R41">
        <f t="shared" si="0"/>
        <v>0</v>
      </c>
    </row>
    <row r="42" ht="12.75">
      <c r="R42">
        <f t="shared" si="0"/>
        <v>0</v>
      </c>
    </row>
    <row r="43" ht="12.75">
      <c r="R43">
        <f t="shared" si="0"/>
        <v>0</v>
      </c>
    </row>
    <row r="44" ht="12.75">
      <c r="R44">
        <f t="shared" si="0"/>
        <v>0</v>
      </c>
    </row>
    <row r="45" ht="12.75">
      <c r="R45">
        <f t="shared" si="0"/>
        <v>0</v>
      </c>
    </row>
    <row r="46" ht="12.75">
      <c r="R46">
        <f t="shared" si="0"/>
        <v>0</v>
      </c>
    </row>
    <row r="47" ht="12.75">
      <c r="R47">
        <f t="shared" si="0"/>
        <v>0</v>
      </c>
    </row>
    <row r="48" ht="12.75">
      <c r="R48">
        <f t="shared" si="0"/>
        <v>0</v>
      </c>
    </row>
    <row r="49" ht="12.75">
      <c r="R49">
        <f t="shared" si="0"/>
        <v>0</v>
      </c>
    </row>
    <row r="50" ht="12.75">
      <c r="R50">
        <f t="shared" si="0"/>
        <v>0</v>
      </c>
    </row>
    <row r="51" ht="12.75">
      <c r="R51">
        <f t="shared" si="0"/>
        <v>0</v>
      </c>
    </row>
    <row r="52" ht="12.75">
      <c r="R52">
        <f t="shared" si="0"/>
        <v>0</v>
      </c>
    </row>
    <row r="53" ht="12.75">
      <c r="R53">
        <f t="shared" si="0"/>
        <v>0</v>
      </c>
    </row>
    <row r="54" ht="12.75">
      <c r="R54">
        <f t="shared" si="0"/>
        <v>0</v>
      </c>
    </row>
    <row r="55" ht="12.75">
      <c r="R55">
        <f t="shared" si="0"/>
        <v>0</v>
      </c>
    </row>
    <row r="56" ht="12.75">
      <c r="R56">
        <f t="shared" si="0"/>
        <v>0</v>
      </c>
    </row>
    <row r="57" ht="12.75">
      <c r="R57">
        <f t="shared" si="0"/>
        <v>0</v>
      </c>
    </row>
    <row r="58" ht="12.75">
      <c r="R58">
        <f t="shared" si="0"/>
        <v>0</v>
      </c>
    </row>
    <row r="59" ht="12.75">
      <c r="R59">
        <f t="shared" si="0"/>
        <v>0</v>
      </c>
    </row>
    <row r="60" ht="12.75">
      <c r="R60">
        <f t="shared" si="0"/>
        <v>0</v>
      </c>
    </row>
    <row r="61" ht="12.75">
      <c r="R61">
        <f t="shared" si="0"/>
        <v>0</v>
      </c>
    </row>
    <row r="62" ht="12.75">
      <c r="R62">
        <f t="shared" si="0"/>
        <v>0</v>
      </c>
    </row>
    <row r="63" ht="12.75">
      <c r="R63">
        <f t="shared" si="0"/>
        <v>0</v>
      </c>
    </row>
    <row r="64" ht="12.75">
      <c r="R64">
        <f t="shared" si="0"/>
        <v>0</v>
      </c>
    </row>
    <row r="65" ht="12.75">
      <c r="R65">
        <f t="shared" si="0"/>
        <v>0</v>
      </c>
    </row>
    <row r="66" ht="12.75">
      <c r="R66">
        <f t="shared" si="0"/>
        <v>0</v>
      </c>
    </row>
    <row r="67" ht="12.75">
      <c r="R67">
        <f t="shared" si="0"/>
        <v>0</v>
      </c>
    </row>
    <row r="68" ht="12.75">
      <c r="R68">
        <f t="shared" si="0"/>
        <v>0</v>
      </c>
    </row>
    <row r="69" ht="12.75">
      <c r="R69">
        <f t="shared" si="0"/>
        <v>0</v>
      </c>
    </row>
    <row r="70" ht="12.75">
      <c r="R70">
        <f t="shared" si="0"/>
        <v>0</v>
      </c>
    </row>
    <row r="71" ht="12.75">
      <c r="R71">
        <f t="shared" si="0"/>
        <v>0</v>
      </c>
    </row>
    <row r="72" ht="12.75">
      <c r="R72">
        <f t="shared" si="0"/>
        <v>0</v>
      </c>
    </row>
    <row r="73" ht="12.75">
      <c r="R73">
        <f t="shared" si="0"/>
        <v>0</v>
      </c>
    </row>
    <row r="74" ht="12.75">
      <c r="R74">
        <f t="shared" si="0"/>
        <v>0</v>
      </c>
    </row>
    <row r="75" ht="12.75">
      <c r="R75">
        <f t="shared" si="0"/>
        <v>0</v>
      </c>
    </row>
    <row r="76" ht="12.75">
      <c r="R76">
        <f t="shared" si="0"/>
        <v>0</v>
      </c>
    </row>
    <row r="77" ht="12.75">
      <c r="R77">
        <f t="shared" si="0"/>
        <v>0</v>
      </c>
    </row>
    <row r="78" ht="12.75">
      <c r="R78">
        <f t="shared" si="0"/>
        <v>0</v>
      </c>
    </row>
    <row r="79" ht="12.75">
      <c r="R79">
        <f t="shared" si="0"/>
        <v>0</v>
      </c>
    </row>
    <row r="80" ht="12.75">
      <c r="R80">
        <f t="shared" si="0"/>
        <v>0</v>
      </c>
    </row>
    <row r="81" ht="12.75">
      <c r="R81">
        <f t="shared" si="0"/>
        <v>0</v>
      </c>
    </row>
    <row r="82" ht="12.75">
      <c r="R82">
        <f t="shared" si="0"/>
        <v>0</v>
      </c>
    </row>
    <row r="83" ht="12.75">
      <c r="R83">
        <f t="shared" si="0"/>
        <v>0</v>
      </c>
    </row>
    <row r="84" ht="12.75">
      <c r="R84">
        <f t="shared" si="0"/>
        <v>0</v>
      </c>
    </row>
    <row r="85" ht="12.75">
      <c r="R85">
        <f t="shared" si="0"/>
        <v>0</v>
      </c>
    </row>
    <row r="86" ht="12.75">
      <c r="R86">
        <f t="shared" si="0"/>
        <v>0</v>
      </c>
    </row>
    <row r="87" ht="12.75">
      <c r="R87">
        <f t="shared" si="0"/>
        <v>0</v>
      </c>
    </row>
    <row r="88" ht="12.75">
      <c r="R88">
        <f t="shared" si="0"/>
        <v>0</v>
      </c>
    </row>
    <row r="89" ht="12.75">
      <c r="R89">
        <f aca="true" t="shared" si="1" ref="R89:R152">IF(R88&lt;1,0,NPER($E$10/12,-$J$7,O89))</f>
        <v>0</v>
      </c>
    </row>
    <row r="90" ht="12.75">
      <c r="R90">
        <f t="shared" si="1"/>
        <v>0</v>
      </c>
    </row>
    <row r="91" ht="12.75">
      <c r="R91">
        <f t="shared" si="1"/>
        <v>0</v>
      </c>
    </row>
    <row r="92" ht="12.75">
      <c r="R92">
        <f t="shared" si="1"/>
        <v>0</v>
      </c>
    </row>
    <row r="93" ht="12.75">
      <c r="R93">
        <f t="shared" si="1"/>
        <v>0</v>
      </c>
    </row>
    <row r="94" ht="12.75">
      <c r="R94">
        <f t="shared" si="1"/>
        <v>0</v>
      </c>
    </row>
    <row r="95" ht="12.75">
      <c r="R95">
        <f t="shared" si="1"/>
        <v>0</v>
      </c>
    </row>
    <row r="96" ht="12.75">
      <c r="R96">
        <f t="shared" si="1"/>
        <v>0</v>
      </c>
    </row>
    <row r="97" ht="12.75">
      <c r="R97">
        <f t="shared" si="1"/>
        <v>0</v>
      </c>
    </row>
    <row r="98" ht="12.75">
      <c r="R98">
        <f t="shared" si="1"/>
        <v>0</v>
      </c>
    </row>
    <row r="99" ht="12.75">
      <c r="R99">
        <f t="shared" si="1"/>
        <v>0</v>
      </c>
    </row>
    <row r="100" ht="12.75">
      <c r="R100">
        <f t="shared" si="1"/>
        <v>0</v>
      </c>
    </row>
    <row r="101" ht="12.75">
      <c r="R101">
        <f t="shared" si="1"/>
        <v>0</v>
      </c>
    </row>
    <row r="102" ht="12.75">
      <c r="R102">
        <f t="shared" si="1"/>
        <v>0</v>
      </c>
    </row>
    <row r="103" ht="12.75">
      <c r="R103">
        <f t="shared" si="1"/>
        <v>0</v>
      </c>
    </row>
    <row r="104" ht="12.75">
      <c r="R104">
        <f t="shared" si="1"/>
        <v>0</v>
      </c>
    </row>
    <row r="105" ht="12.75">
      <c r="R105">
        <f t="shared" si="1"/>
        <v>0</v>
      </c>
    </row>
    <row r="106" ht="12.75">
      <c r="R106">
        <f t="shared" si="1"/>
        <v>0</v>
      </c>
    </row>
    <row r="107" ht="12.75">
      <c r="R107">
        <f t="shared" si="1"/>
        <v>0</v>
      </c>
    </row>
    <row r="108" ht="12.75">
      <c r="R108">
        <f t="shared" si="1"/>
        <v>0</v>
      </c>
    </row>
    <row r="109" ht="12.75">
      <c r="R109">
        <f t="shared" si="1"/>
        <v>0</v>
      </c>
    </row>
    <row r="110" ht="12.75">
      <c r="R110">
        <f t="shared" si="1"/>
        <v>0</v>
      </c>
    </row>
    <row r="111" ht="12.75">
      <c r="R111">
        <f t="shared" si="1"/>
        <v>0</v>
      </c>
    </row>
    <row r="112" ht="12.75">
      <c r="R112">
        <f t="shared" si="1"/>
        <v>0</v>
      </c>
    </row>
    <row r="113" ht="12.75">
      <c r="R113">
        <f t="shared" si="1"/>
        <v>0</v>
      </c>
    </row>
    <row r="114" ht="12.75">
      <c r="R114">
        <f t="shared" si="1"/>
        <v>0</v>
      </c>
    </row>
    <row r="115" ht="12.75">
      <c r="R115">
        <f t="shared" si="1"/>
        <v>0</v>
      </c>
    </row>
    <row r="116" ht="12.75">
      <c r="R116">
        <f t="shared" si="1"/>
        <v>0</v>
      </c>
    </row>
    <row r="117" ht="12.75">
      <c r="R117">
        <f t="shared" si="1"/>
        <v>0</v>
      </c>
    </row>
    <row r="118" ht="12.75">
      <c r="R118">
        <f t="shared" si="1"/>
        <v>0</v>
      </c>
    </row>
    <row r="119" ht="12.75">
      <c r="R119">
        <f t="shared" si="1"/>
        <v>0</v>
      </c>
    </row>
    <row r="120" ht="12.75">
      <c r="R120">
        <f t="shared" si="1"/>
        <v>0</v>
      </c>
    </row>
    <row r="121" ht="12.75">
      <c r="R121">
        <f t="shared" si="1"/>
        <v>0</v>
      </c>
    </row>
    <row r="122" ht="12.75">
      <c r="R122">
        <f t="shared" si="1"/>
        <v>0</v>
      </c>
    </row>
    <row r="123" ht="12.75">
      <c r="R123">
        <f t="shared" si="1"/>
        <v>0</v>
      </c>
    </row>
    <row r="124" ht="12.75">
      <c r="R124">
        <f t="shared" si="1"/>
        <v>0</v>
      </c>
    </row>
    <row r="125" ht="12.75">
      <c r="R125">
        <f t="shared" si="1"/>
        <v>0</v>
      </c>
    </row>
    <row r="126" ht="12.75">
      <c r="R126">
        <f t="shared" si="1"/>
        <v>0</v>
      </c>
    </row>
    <row r="127" ht="12.75">
      <c r="R127">
        <f t="shared" si="1"/>
        <v>0</v>
      </c>
    </row>
    <row r="128" ht="12.75">
      <c r="R128">
        <f t="shared" si="1"/>
        <v>0</v>
      </c>
    </row>
    <row r="129" ht="12.75">
      <c r="R129">
        <f t="shared" si="1"/>
        <v>0</v>
      </c>
    </row>
    <row r="130" ht="12.75">
      <c r="R130">
        <f t="shared" si="1"/>
        <v>0</v>
      </c>
    </row>
    <row r="131" ht="12.75">
      <c r="R131">
        <f t="shared" si="1"/>
        <v>0</v>
      </c>
    </row>
    <row r="132" ht="12.75">
      <c r="R132">
        <f t="shared" si="1"/>
        <v>0</v>
      </c>
    </row>
    <row r="133" ht="12.75">
      <c r="R133">
        <f t="shared" si="1"/>
        <v>0</v>
      </c>
    </row>
    <row r="134" ht="12.75">
      <c r="R134">
        <f t="shared" si="1"/>
        <v>0</v>
      </c>
    </row>
    <row r="135" ht="12.75">
      <c r="R135">
        <f t="shared" si="1"/>
        <v>0</v>
      </c>
    </row>
    <row r="136" ht="12.75">
      <c r="R136">
        <f t="shared" si="1"/>
        <v>0</v>
      </c>
    </row>
    <row r="137" ht="12.75">
      <c r="R137">
        <f t="shared" si="1"/>
        <v>0</v>
      </c>
    </row>
    <row r="138" ht="12.75">
      <c r="R138">
        <f t="shared" si="1"/>
        <v>0</v>
      </c>
    </row>
    <row r="139" ht="12.75">
      <c r="R139">
        <f t="shared" si="1"/>
        <v>0</v>
      </c>
    </row>
    <row r="140" ht="12.75">
      <c r="R140">
        <f t="shared" si="1"/>
        <v>0</v>
      </c>
    </row>
    <row r="141" ht="12.75">
      <c r="R141">
        <f t="shared" si="1"/>
        <v>0</v>
      </c>
    </row>
    <row r="142" ht="12.75">
      <c r="R142">
        <f t="shared" si="1"/>
        <v>0</v>
      </c>
    </row>
    <row r="143" ht="12.75">
      <c r="R143">
        <f t="shared" si="1"/>
        <v>0</v>
      </c>
    </row>
    <row r="144" ht="12.75">
      <c r="R144">
        <f t="shared" si="1"/>
        <v>0</v>
      </c>
    </row>
    <row r="145" ht="12.75">
      <c r="R145">
        <f t="shared" si="1"/>
        <v>0</v>
      </c>
    </row>
    <row r="146" ht="12.75">
      <c r="R146">
        <f t="shared" si="1"/>
        <v>0</v>
      </c>
    </row>
    <row r="147" ht="12.75">
      <c r="R147">
        <f t="shared" si="1"/>
        <v>0</v>
      </c>
    </row>
    <row r="148" ht="12.75">
      <c r="R148">
        <f t="shared" si="1"/>
        <v>0</v>
      </c>
    </row>
    <row r="149" ht="12.75">
      <c r="R149">
        <f t="shared" si="1"/>
        <v>0</v>
      </c>
    </row>
    <row r="150" ht="12.75">
      <c r="R150">
        <f t="shared" si="1"/>
        <v>0</v>
      </c>
    </row>
    <row r="151" ht="12.75">
      <c r="R151">
        <f t="shared" si="1"/>
        <v>0</v>
      </c>
    </row>
    <row r="152" ht="12.75">
      <c r="R152">
        <f t="shared" si="1"/>
        <v>0</v>
      </c>
    </row>
    <row r="153" ht="12.75">
      <c r="R153">
        <f aca="true" t="shared" si="2" ref="R153:R216">IF(R152&lt;1,0,NPER($E$10/12,-$J$7,O153))</f>
        <v>0</v>
      </c>
    </row>
    <row r="154" ht="12.75">
      <c r="R154">
        <f t="shared" si="2"/>
        <v>0</v>
      </c>
    </row>
    <row r="155" ht="12.75">
      <c r="R155">
        <f t="shared" si="2"/>
        <v>0</v>
      </c>
    </row>
    <row r="156" ht="12.75">
      <c r="R156">
        <f t="shared" si="2"/>
        <v>0</v>
      </c>
    </row>
    <row r="157" ht="12.75">
      <c r="R157">
        <f t="shared" si="2"/>
        <v>0</v>
      </c>
    </row>
    <row r="158" ht="12.75">
      <c r="R158">
        <f t="shared" si="2"/>
        <v>0</v>
      </c>
    </row>
    <row r="159" ht="12.75">
      <c r="R159">
        <f t="shared" si="2"/>
        <v>0</v>
      </c>
    </row>
    <row r="160" ht="12.75">
      <c r="R160">
        <f t="shared" si="2"/>
        <v>0</v>
      </c>
    </row>
    <row r="161" ht="12.75">
      <c r="R161">
        <f t="shared" si="2"/>
        <v>0</v>
      </c>
    </row>
    <row r="162" ht="12.75">
      <c r="R162">
        <f t="shared" si="2"/>
        <v>0</v>
      </c>
    </row>
    <row r="163" ht="12.75">
      <c r="R163">
        <f t="shared" si="2"/>
        <v>0</v>
      </c>
    </row>
    <row r="164" ht="12.75">
      <c r="R164">
        <f t="shared" si="2"/>
        <v>0</v>
      </c>
    </row>
    <row r="165" ht="12.75">
      <c r="R165">
        <f t="shared" si="2"/>
        <v>0</v>
      </c>
    </row>
    <row r="166" ht="12.75">
      <c r="R166">
        <f t="shared" si="2"/>
        <v>0</v>
      </c>
    </row>
    <row r="167" ht="12.75">
      <c r="R167">
        <f t="shared" si="2"/>
        <v>0</v>
      </c>
    </row>
    <row r="168" ht="12.75">
      <c r="R168">
        <f t="shared" si="2"/>
        <v>0</v>
      </c>
    </row>
    <row r="169" ht="12.75">
      <c r="R169">
        <f t="shared" si="2"/>
        <v>0</v>
      </c>
    </row>
    <row r="170" ht="12.75">
      <c r="R170">
        <f t="shared" si="2"/>
        <v>0</v>
      </c>
    </row>
    <row r="171" ht="12.75">
      <c r="R171">
        <f t="shared" si="2"/>
        <v>0</v>
      </c>
    </row>
    <row r="172" ht="12.75">
      <c r="R172">
        <f t="shared" si="2"/>
        <v>0</v>
      </c>
    </row>
    <row r="173" ht="12.75">
      <c r="R173">
        <f t="shared" si="2"/>
        <v>0</v>
      </c>
    </row>
    <row r="174" ht="12.75">
      <c r="R174">
        <f t="shared" si="2"/>
        <v>0</v>
      </c>
    </row>
    <row r="175" ht="12.75">
      <c r="R175">
        <f t="shared" si="2"/>
        <v>0</v>
      </c>
    </row>
    <row r="176" ht="12.75">
      <c r="R176">
        <f t="shared" si="2"/>
        <v>0</v>
      </c>
    </row>
    <row r="177" ht="12.75">
      <c r="R177">
        <f t="shared" si="2"/>
        <v>0</v>
      </c>
    </row>
    <row r="178" ht="12.75">
      <c r="R178">
        <f t="shared" si="2"/>
        <v>0</v>
      </c>
    </row>
    <row r="179" ht="12.75">
      <c r="R179">
        <f t="shared" si="2"/>
        <v>0</v>
      </c>
    </row>
    <row r="180" ht="12.75">
      <c r="R180">
        <f t="shared" si="2"/>
        <v>0</v>
      </c>
    </row>
    <row r="181" ht="12.75">
      <c r="R181">
        <f t="shared" si="2"/>
        <v>0</v>
      </c>
    </row>
    <row r="182" ht="12.75">
      <c r="R182">
        <f t="shared" si="2"/>
        <v>0</v>
      </c>
    </row>
    <row r="183" ht="12.75">
      <c r="R183">
        <f t="shared" si="2"/>
        <v>0</v>
      </c>
    </row>
    <row r="184" ht="12.75">
      <c r="R184">
        <f t="shared" si="2"/>
        <v>0</v>
      </c>
    </row>
    <row r="185" ht="12.75">
      <c r="R185">
        <f t="shared" si="2"/>
        <v>0</v>
      </c>
    </row>
    <row r="186" ht="12.75">
      <c r="R186">
        <f t="shared" si="2"/>
        <v>0</v>
      </c>
    </row>
    <row r="187" ht="12.75">
      <c r="R187">
        <f t="shared" si="2"/>
        <v>0</v>
      </c>
    </row>
    <row r="188" ht="12.75">
      <c r="R188">
        <f t="shared" si="2"/>
        <v>0</v>
      </c>
    </row>
    <row r="189" ht="12.75">
      <c r="R189">
        <f t="shared" si="2"/>
        <v>0</v>
      </c>
    </row>
    <row r="190" ht="12.75">
      <c r="R190">
        <f t="shared" si="2"/>
        <v>0</v>
      </c>
    </row>
    <row r="191" ht="12.75">
      <c r="R191">
        <f t="shared" si="2"/>
        <v>0</v>
      </c>
    </row>
    <row r="192" ht="12.75">
      <c r="R192">
        <f t="shared" si="2"/>
        <v>0</v>
      </c>
    </row>
    <row r="193" ht="12.75">
      <c r="R193">
        <f t="shared" si="2"/>
        <v>0</v>
      </c>
    </row>
    <row r="194" ht="12.75">
      <c r="R194">
        <f t="shared" si="2"/>
        <v>0</v>
      </c>
    </row>
    <row r="195" ht="12.75">
      <c r="R195">
        <f t="shared" si="2"/>
        <v>0</v>
      </c>
    </row>
    <row r="196" ht="12.75">
      <c r="R196">
        <f t="shared" si="2"/>
        <v>0</v>
      </c>
    </row>
    <row r="197" ht="12.75">
      <c r="R197">
        <f t="shared" si="2"/>
        <v>0</v>
      </c>
    </row>
    <row r="198" ht="12.75">
      <c r="R198">
        <f t="shared" si="2"/>
        <v>0</v>
      </c>
    </row>
    <row r="199" ht="12.75">
      <c r="R199">
        <f t="shared" si="2"/>
        <v>0</v>
      </c>
    </row>
    <row r="200" ht="12.75">
      <c r="R200">
        <f t="shared" si="2"/>
        <v>0</v>
      </c>
    </row>
    <row r="201" ht="12.75">
      <c r="R201">
        <f t="shared" si="2"/>
        <v>0</v>
      </c>
    </row>
    <row r="202" ht="12.75">
      <c r="R202">
        <f t="shared" si="2"/>
        <v>0</v>
      </c>
    </row>
    <row r="203" ht="12.75">
      <c r="R203">
        <f t="shared" si="2"/>
        <v>0</v>
      </c>
    </row>
    <row r="204" ht="12.75">
      <c r="R204">
        <f t="shared" si="2"/>
        <v>0</v>
      </c>
    </row>
    <row r="205" ht="12.75">
      <c r="R205">
        <f t="shared" si="2"/>
        <v>0</v>
      </c>
    </row>
    <row r="206" ht="12.75">
      <c r="R206">
        <f t="shared" si="2"/>
        <v>0</v>
      </c>
    </row>
    <row r="207" ht="12.75">
      <c r="R207">
        <f t="shared" si="2"/>
        <v>0</v>
      </c>
    </row>
    <row r="208" ht="12.75">
      <c r="R208">
        <f t="shared" si="2"/>
        <v>0</v>
      </c>
    </row>
    <row r="209" ht="12.75">
      <c r="R209">
        <f t="shared" si="2"/>
        <v>0</v>
      </c>
    </row>
    <row r="210" ht="12.75">
      <c r="R210">
        <f t="shared" si="2"/>
        <v>0</v>
      </c>
    </row>
    <row r="211" ht="12.75">
      <c r="R211">
        <f t="shared" si="2"/>
        <v>0</v>
      </c>
    </row>
    <row r="212" ht="12.75">
      <c r="R212">
        <f t="shared" si="2"/>
        <v>0</v>
      </c>
    </row>
    <row r="213" ht="12.75">
      <c r="R213">
        <f t="shared" si="2"/>
        <v>0</v>
      </c>
    </row>
    <row r="214" ht="12.75">
      <c r="R214">
        <f t="shared" si="2"/>
        <v>0</v>
      </c>
    </row>
    <row r="215" ht="12.75">
      <c r="R215">
        <f t="shared" si="2"/>
        <v>0</v>
      </c>
    </row>
    <row r="216" ht="12.75">
      <c r="R216">
        <f t="shared" si="2"/>
        <v>0</v>
      </c>
    </row>
    <row r="217" ht="12.75">
      <c r="R217">
        <f aca="true" t="shared" si="3" ref="R217:R280">IF(R216&lt;1,0,NPER($E$10/12,-$J$7,O217))</f>
        <v>0</v>
      </c>
    </row>
    <row r="218" ht="12.75">
      <c r="R218">
        <f t="shared" si="3"/>
        <v>0</v>
      </c>
    </row>
    <row r="219" ht="12.75">
      <c r="R219">
        <f t="shared" si="3"/>
        <v>0</v>
      </c>
    </row>
    <row r="220" ht="12.75">
      <c r="R220">
        <f t="shared" si="3"/>
        <v>0</v>
      </c>
    </row>
    <row r="221" ht="12.75">
      <c r="R221">
        <f t="shared" si="3"/>
        <v>0</v>
      </c>
    </row>
    <row r="222" ht="12.75">
      <c r="R222">
        <f t="shared" si="3"/>
        <v>0</v>
      </c>
    </row>
    <row r="223" ht="12.75">
      <c r="R223">
        <f t="shared" si="3"/>
        <v>0</v>
      </c>
    </row>
    <row r="224" ht="12.75">
      <c r="R224">
        <f t="shared" si="3"/>
        <v>0</v>
      </c>
    </row>
    <row r="225" ht="12.75">
      <c r="R225">
        <f t="shared" si="3"/>
        <v>0</v>
      </c>
    </row>
    <row r="226" ht="12.75">
      <c r="R226">
        <f t="shared" si="3"/>
        <v>0</v>
      </c>
    </row>
    <row r="227" ht="12.75">
      <c r="R227">
        <f t="shared" si="3"/>
        <v>0</v>
      </c>
    </row>
    <row r="228" ht="12.75">
      <c r="R228">
        <f t="shared" si="3"/>
        <v>0</v>
      </c>
    </row>
    <row r="229" ht="12.75">
      <c r="R229">
        <f t="shared" si="3"/>
        <v>0</v>
      </c>
    </row>
    <row r="230" ht="12.75">
      <c r="R230">
        <f t="shared" si="3"/>
        <v>0</v>
      </c>
    </row>
    <row r="231" ht="12.75">
      <c r="R231">
        <f t="shared" si="3"/>
        <v>0</v>
      </c>
    </row>
    <row r="232" ht="12.75">
      <c r="R232">
        <f t="shared" si="3"/>
        <v>0</v>
      </c>
    </row>
    <row r="233" ht="12.75">
      <c r="R233">
        <f t="shared" si="3"/>
        <v>0</v>
      </c>
    </row>
    <row r="234" ht="12.75">
      <c r="R234">
        <f t="shared" si="3"/>
        <v>0</v>
      </c>
    </row>
    <row r="235" ht="12.75">
      <c r="R235">
        <f t="shared" si="3"/>
        <v>0</v>
      </c>
    </row>
    <row r="236" ht="12.75">
      <c r="R236">
        <f t="shared" si="3"/>
        <v>0</v>
      </c>
    </row>
    <row r="237" ht="12.75">
      <c r="R237">
        <f t="shared" si="3"/>
        <v>0</v>
      </c>
    </row>
    <row r="238" ht="12.75">
      <c r="R238">
        <f t="shared" si="3"/>
        <v>0</v>
      </c>
    </row>
    <row r="239" ht="12.75">
      <c r="R239">
        <f t="shared" si="3"/>
        <v>0</v>
      </c>
    </row>
    <row r="240" ht="12.75">
      <c r="R240">
        <f t="shared" si="3"/>
        <v>0</v>
      </c>
    </row>
    <row r="241" ht="12.75">
      <c r="R241">
        <f t="shared" si="3"/>
        <v>0</v>
      </c>
    </row>
    <row r="242" ht="12.75">
      <c r="R242">
        <f t="shared" si="3"/>
        <v>0</v>
      </c>
    </row>
    <row r="243" ht="12.75">
      <c r="R243">
        <f t="shared" si="3"/>
        <v>0</v>
      </c>
    </row>
    <row r="244" ht="12.75">
      <c r="R244">
        <f t="shared" si="3"/>
        <v>0</v>
      </c>
    </row>
    <row r="245" ht="12.75">
      <c r="R245">
        <f t="shared" si="3"/>
        <v>0</v>
      </c>
    </row>
    <row r="246" ht="12.75">
      <c r="R246">
        <f t="shared" si="3"/>
        <v>0</v>
      </c>
    </row>
    <row r="247" ht="12.75">
      <c r="R247">
        <f t="shared" si="3"/>
        <v>0</v>
      </c>
    </row>
    <row r="248" ht="12.75">
      <c r="R248">
        <f t="shared" si="3"/>
        <v>0</v>
      </c>
    </row>
    <row r="249" ht="12.75">
      <c r="R249">
        <f t="shared" si="3"/>
        <v>0</v>
      </c>
    </row>
    <row r="250" ht="12.75">
      <c r="R250">
        <f t="shared" si="3"/>
        <v>0</v>
      </c>
    </row>
    <row r="251" ht="12.75">
      <c r="R251">
        <f t="shared" si="3"/>
        <v>0</v>
      </c>
    </row>
    <row r="252" ht="12.75">
      <c r="R252">
        <f t="shared" si="3"/>
        <v>0</v>
      </c>
    </row>
    <row r="253" ht="12.75">
      <c r="R253">
        <f t="shared" si="3"/>
        <v>0</v>
      </c>
    </row>
    <row r="254" ht="12.75">
      <c r="R254">
        <f t="shared" si="3"/>
        <v>0</v>
      </c>
    </row>
    <row r="255" ht="12.75">
      <c r="R255">
        <f t="shared" si="3"/>
        <v>0</v>
      </c>
    </row>
    <row r="256" ht="12.75">
      <c r="R256">
        <f t="shared" si="3"/>
        <v>0</v>
      </c>
    </row>
    <row r="257" ht="12.75">
      <c r="R257">
        <f t="shared" si="3"/>
        <v>0</v>
      </c>
    </row>
    <row r="258" ht="12.75">
      <c r="R258">
        <f t="shared" si="3"/>
        <v>0</v>
      </c>
    </row>
    <row r="259" ht="12.75">
      <c r="R259">
        <f t="shared" si="3"/>
        <v>0</v>
      </c>
    </row>
    <row r="260" ht="12.75">
      <c r="R260">
        <f t="shared" si="3"/>
        <v>0</v>
      </c>
    </row>
    <row r="261" ht="12.75">
      <c r="R261">
        <f t="shared" si="3"/>
        <v>0</v>
      </c>
    </row>
    <row r="262" ht="12.75">
      <c r="R262">
        <f t="shared" si="3"/>
        <v>0</v>
      </c>
    </row>
    <row r="263" ht="12.75">
      <c r="R263">
        <f t="shared" si="3"/>
        <v>0</v>
      </c>
    </row>
    <row r="264" ht="12.75">
      <c r="R264">
        <f t="shared" si="3"/>
        <v>0</v>
      </c>
    </row>
    <row r="265" ht="12.75">
      <c r="R265">
        <f t="shared" si="3"/>
        <v>0</v>
      </c>
    </row>
    <row r="266" ht="12.75">
      <c r="R266">
        <f t="shared" si="3"/>
        <v>0</v>
      </c>
    </row>
    <row r="267" ht="12.75">
      <c r="R267">
        <f t="shared" si="3"/>
        <v>0</v>
      </c>
    </row>
    <row r="268" ht="12.75">
      <c r="R268">
        <f t="shared" si="3"/>
        <v>0</v>
      </c>
    </row>
    <row r="269" ht="12.75">
      <c r="R269">
        <f t="shared" si="3"/>
        <v>0</v>
      </c>
    </row>
    <row r="270" ht="12.75">
      <c r="R270">
        <f t="shared" si="3"/>
        <v>0</v>
      </c>
    </row>
    <row r="271" ht="12.75">
      <c r="R271">
        <f t="shared" si="3"/>
        <v>0</v>
      </c>
    </row>
    <row r="272" ht="12.75">
      <c r="R272">
        <f t="shared" si="3"/>
        <v>0</v>
      </c>
    </row>
    <row r="273" ht="12.75">
      <c r="R273">
        <f t="shared" si="3"/>
        <v>0</v>
      </c>
    </row>
    <row r="274" ht="12.75">
      <c r="R274">
        <f t="shared" si="3"/>
        <v>0</v>
      </c>
    </row>
    <row r="275" ht="12.75">
      <c r="R275">
        <f t="shared" si="3"/>
        <v>0</v>
      </c>
    </row>
    <row r="276" ht="12.75">
      <c r="R276">
        <f t="shared" si="3"/>
        <v>0</v>
      </c>
    </row>
    <row r="277" ht="12.75">
      <c r="R277">
        <f t="shared" si="3"/>
        <v>0</v>
      </c>
    </row>
    <row r="278" ht="12.75">
      <c r="R278">
        <f t="shared" si="3"/>
        <v>0</v>
      </c>
    </row>
    <row r="279" ht="12.75">
      <c r="R279">
        <f t="shared" si="3"/>
        <v>0</v>
      </c>
    </row>
    <row r="280" ht="12.75">
      <c r="R280">
        <f t="shared" si="3"/>
        <v>0</v>
      </c>
    </row>
    <row r="281" ht="12.75">
      <c r="R281">
        <f aca="true" t="shared" si="4" ref="R281:R344">IF(R280&lt;1,0,NPER($E$10/12,-$J$7,O281))</f>
        <v>0</v>
      </c>
    </row>
    <row r="282" ht="12.75">
      <c r="R282">
        <f t="shared" si="4"/>
        <v>0</v>
      </c>
    </row>
    <row r="283" ht="12.75">
      <c r="R283">
        <f t="shared" si="4"/>
        <v>0</v>
      </c>
    </row>
    <row r="284" ht="12.75">
      <c r="R284">
        <f t="shared" si="4"/>
        <v>0</v>
      </c>
    </row>
    <row r="285" ht="12.75">
      <c r="R285">
        <f t="shared" si="4"/>
        <v>0</v>
      </c>
    </row>
    <row r="286" ht="12.75">
      <c r="R286">
        <f t="shared" si="4"/>
        <v>0</v>
      </c>
    </row>
    <row r="287" ht="12.75">
      <c r="R287">
        <f t="shared" si="4"/>
        <v>0</v>
      </c>
    </row>
    <row r="288" ht="12.75">
      <c r="R288">
        <f t="shared" si="4"/>
        <v>0</v>
      </c>
    </row>
    <row r="289" ht="12.75">
      <c r="R289">
        <f t="shared" si="4"/>
        <v>0</v>
      </c>
    </row>
    <row r="290" ht="12.75">
      <c r="R290">
        <f t="shared" si="4"/>
        <v>0</v>
      </c>
    </row>
    <row r="291" ht="12.75">
      <c r="R291">
        <f t="shared" si="4"/>
        <v>0</v>
      </c>
    </row>
    <row r="292" ht="12.75">
      <c r="R292">
        <f t="shared" si="4"/>
        <v>0</v>
      </c>
    </row>
    <row r="293" ht="12.75">
      <c r="R293">
        <f t="shared" si="4"/>
        <v>0</v>
      </c>
    </row>
    <row r="294" ht="12.75">
      <c r="R294">
        <f t="shared" si="4"/>
        <v>0</v>
      </c>
    </row>
    <row r="295" ht="12.75">
      <c r="R295">
        <f t="shared" si="4"/>
        <v>0</v>
      </c>
    </row>
    <row r="296" ht="12.75">
      <c r="R296">
        <f t="shared" si="4"/>
        <v>0</v>
      </c>
    </row>
    <row r="297" ht="12.75">
      <c r="R297">
        <f t="shared" si="4"/>
        <v>0</v>
      </c>
    </row>
    <row r="298" ht="12.75">
      <c r="R298">
        <f t="shared" si="4"/>
        <v>0</v>
      </c>
    </row>
    <row r="299" ht="12.75">
      <c r="R299">
        <f t="shared" si="4"/>
        <v>0</v>
      </c>
    </row>
    <row r="300" ht="12.75">
      <c r="R300">
        <f t="shared" si="4"/>
        <v>0</v>
      </c>
    </row>
    <row r="301" ht="12.75">
      <c r="R301">
        <f t="shared" si="4"/>
        <v>0</v>
      </c>
    </row>
    <row r="302" ht="12.75">
      <c r="R302">
        <f t="shared" si="4"/>
        <v>0</v>
      </c>
    </row>
    <row r="303" ht="12.75">
      <c r="R303">
        <f t="shared" si="4"/>
        <v>0</v>
      </c>
    </row>
    <row r="304" ht="12.75">
      <c r="R304">
        <f t="shared" si="4"/>
        <v>0</v>
      </c>
    </row>
    <row r="305" ht="12.75">
      <c r="R305">
        <f t="shared" si="4"/>
        <v>0</v>
      </c>
    </row>
    <row r="306" ht="12.75">
      <c r="R306">
        <f t="shared" si="4"/>
        <v>0</v>
      </c>
    </row>
    <row r="307" ht="12.75">
      <c r="R307">
        <f t="shared" si="4"/>
        <v>0</v>
      </c>
    </row>
    <row r="308" ht="12.75">
      <c r="R308">
        <f t="shared" si="4"/>
        <v>0</v>
      </c>
    </row>
    <row r="309" ht="12.75">
      <c r="R309">
        <f t="shared" si="4"/>
        <v>0</v>
      </c>
    </row>
    <row r="310" ht="12.75">
      <c r="R310">
        <f t="shared" si="4"/>
        <v>0</v>
      </c>
    </row>
    <row r="311" ht="12.75">
      <c r="R311">
        <f t="shared" si="4"/>
        <v>0</v>
      </c>
    </row>
    <row r="312" ht="12.75">
      <c r="R312">
        <f t="shared" si="4"/>
        <v>0</v>
      </c>
    </row>
    <row r="313" ht="12.75">
      <c r="R313">
        <f t="shared" si="4"/>
        <v>0</v>
      </c>
    </row>
    <row r="314" ht="12.75">
      <c r="R314">
        <f t="shared" si="4"/>
        <v>0</v>
      </c>
    </row>
    <row r="315" ht="12.75">
      <c r="R315">
        <f t="shared" si="4"/>
        <v>0</v>
      </c>
    </row>
    <row r="316" ht="12.75">
      <c r="R316">
        <f t="shared" si="4"/>
        <v>0</v>
      </c>
    </row>
    <row r="317" ht="12.75">
      <c r="R317">
        <f t="shared" si="4"/>
        <v>0</v>
      </c>
    </row>
    <row r="318" ht="12.75">
      <c r="R318">
        <f t="shared" si="4"/>
        <v>0</v>
      </c>
    </row>
    <row r="319" ht="12.75">
      <c r="R319">
        <f t="shared" si="4"/>
        <v>0</v>
      </c>
    </row>
    <row r="320" ht="12.75">
      <c r="R320">
        <f t="shared" si="4"/>
        <v>0</v>
      </c>
    </row>
    <row r="321" ht="12.75">
      <c r="R321">
        <f t="shared" si="4"/>
        <v>0</v>
      </c>
    </row>
    <row r="322" ht="12.75">
      <c r="R322">
        <f t="shared" si="4"/>
        <v>0</v>
      </c>
    </row>
    <row r="323" ht="12.75">
      <c r="R323">
        <f t="shared" si="4"/>
        <v>0</v>
      </c>
    </row>
    <row r="324" ht="12.75">
      <c r="R324">
        <f t="shared" si="4"/>
        <v>0</v>
      </c>
    </row>
    <row r="325" ht="12.75">
      <c r="R325">
        <f t="shared" si="4"/>
        <v>0</v>
      </c>
    </row>
    <row r="326" ht="12.75">
      <c r="R326">
        <f t="shared" si="4"/>
        <v>0</v>
      </c>
    </row>
    <row r="327" ht="12.75">
      <c r="R327">
        <f t="shared" si="4"/>
        <v>0</v>
      </c>
    </row>
    <row r="328" ht="12.75">
      <c r="R328">
        <f t="shared" si="4"/>
        <v>0</v>
      </c>
    </row>
    <row r="329" ht="12.75">
      <c r="R329">
        <f t="shared" si="4"/>
        <v>0</v>
      </c>
    </row>
    <row r="330" ht="12.75">
      <c r="R330">
        <f t="shared" si="4"/>
        <v>0</v>
      </c>
    </row>
    <row r="331" ht="12.75">
      <c r="R331">
        <f t="shared" si="4"/>
        <v>0</v>
      </c>
    </row>
    <row r="332" ht="12.75">
      <c r="R332">
        <f t="shared" si="4"/>
        <v>0</v>
      </c>
    </row>
    <row r="333" ht="12.75">
      <c r="R333">
        <f t="shared" si="4"/>
        <v>0</v>
      </c>
    </row>
    <row r="334" ht="12.75">
      <c r="R334">
        <f t="shared" si="4"/>
        <v>0</v>
      </c>
    </row>
    <row r="335" ht="12.75">
      <c r="R335">
        <f t="shared" si="4"/>
        <v>0</v>
      </c>
    </row>
    <row r="336" ht="12.75">
      <c r="R336">
        <f t="shared" si="4"/>
        <v>0</v>
      </c>
    </row>
    <row r="337" ht="12.75">
      <c r="R337">
        <f t="shared" si="4"/>
        <v>0</v>
      </c>
    </row>
    <row r="338" ht="12.75">
      <c r="R338">
        <f t="shared" si="4"/>
        <v>0</v>
      </c>
    </row>
    <row r="339" ht="12.75">
      <c r="R339">
        <f t="shared" si="4"/>
        <v>0</v>
      </c>
    </row>
    <row r="340" ht="12.75">
      <c r="R340">
        <f t="shared" si="4"/>
        <v>0</v>
      </c>
    </row>
    <row r="341" ht="12.75">
      <c r="R341">
        <f t="shared" si="4"/>
        <v>0</v>
      </c>
    </row>
    <row r="342" ht="12.75">
      <c r="R342">
        <f t="shared" si="4"/>
        <v>0</v>
      </c>
    </row>
    <row r="343" ht="12.75">
      <c r="R343">
        <f t="shared" si="4"/>
        <v>0</v>
      </c>
    </row>
    <row r="344" ht="12.75">
      <c r="R344">
        <f t="shared" si="4"/>
        <v>0</v>
      </c>
    </row>
    <row r="345" ht="12.75">
      <c r="R345">
        <f aca="true" t="shared" si="5" ref="R345:R408">IF(R344&lt;1,0,NPER($E$10/12,-$J$7,O345))</f>
        <v>0</v>
      </c>
    </row>
    <row r="346" ht="12.75">
      <c r="R346">
        <f t="shared" si="5"/>
        <v>0</v>
      </c>
    </row>
    <row r="347" ht="12.75">
      <c r="R347">
        <f t="shared" si="5"/>
        <v>0</v>
      </c>
    </row>
    <row r="348" ht="12.75">
      <c r="R348">
        <f t="shared" si="5"/>
        <v>0</v>
      </c>
    </row>
    <row r="349" ht="12.75">
      <c r="R349">
        <f t="shared" si="5"/>
        <v>0</v>
      </c>
    </row>
    <row r="350" ht="12.75">
      <c r="R350">
        <f t="shared" si="5"/>
        <v>0</v>
      </c>
    </row>
    <row r="351" ht="12.75">
      <c r="R351">
        <f t="shared" si="5"/>
        <v>0</v>
      </c>
    </row>
    <row r="352" ht="12.75">
      <c r="R352">
        <f t="shared" si="5"/>
        <v>0</v>
      </c>
    </row>
    <row r="353" ht="12.75">
      <c r="R353">
        <f t="shared" si="5"/>
        <v>0</v>
      </c>
    </row>
    <row r="354" ht="12.75">
      <c r="R354">
        <f t="shared" si="5"/>
        <v>0</v>
      </c>
    </row>
    <row r="355" ht="12.75">
      <c r="R355">
        <f t="shared" si="5"/>
        <v>0</v>
      </c>
    </row>
    <row r="356" ht="12.75">
      <c r="R356">
        <f t="shared" si="5"/>
        <v>0</v>
      </c>
    </row>
    <row r="357" ht="12.75">
      <c r="R357">
        <f t="shared" si="5"/>
        <v>0</v>
      </c>
    </row>
    <row r="358" ht="12.75">
      <c r="R358">
        <f t="shared" si="5"/>
        <v>0</v>
      </c>
    </row>
    <row r="359" ht="12.75">
      <c r="R359">
        <f t="shared" si="5"/>
        <v>0</v>
      </c>
    </row>
    <row r="360" ht="12.75">
      <c r="R360">
        <f t="shared" si="5"/>
        <v>0</v>
      </c>
    </row>
    <row r="361" ht="12.75">
      <c r="R361">
        <f t="shared" si="5"/>
        <v>0</v>
      </c>
    </row>
    <row r="362" ht="12.75">
      <c r="R362">
        <f t="shared" si="5"/>
        <v>0</v>
      </c>
    </row>
    <row r="363" ht="12.75">
      <c r="R363">
        <f t="shared" si="5"/>
        <v>0</v>
      </c>
    </row>
    <row r="364" ht="12.75">
      <c r="R364">
        <f t="shared" si="5"/>
        <v>0</v>
      </c>
    </row>
    <row r="365" ht="12.75">
      <c r="R365">
        <f t="shared" si="5"/>
        <v>0</v>
      </c>
    </row>
    <row r="366" ht="12.75">
      <c r="R366">
        <f t="shared" si="5"/>
        <v>0</v>
      </c>
    </row>
    <row r="367" ht="12.75">
      <c r="R367">
        <f t="shared" si="5"/>
        <v>0</v>
      </c>
    </row>
    <row r="368" ht="12.75">
      <c r="R368">
        <f t="shared" si="5"/>
        <v>0</v>
      </c>
    </row>
    <row r="369" ht="12.75">
      <c r="R369">
        <f t="shared" si="5"/>
        <v>0</v>
      </c>
    </row>
    <row r="370" ht="12.75">
      <c r="R370">
        <f t="shared" si="5"/>
        <v>0</v>
      </c>
    </row>
    <row r="371" ht="12.75">
      <c r="R371">
        <f t="shared" si="5"/>
        <v>0</v>
      </c>
    </row>
    <row r="372" ht="12.75">
      <c r="R372">
        <f t="shared" si="5"/>
        <v>0</v>
      </c>
    </row>
    <row r="373" ht="12.75">
      <c r="R373">
        <f t="shared" si="5"/>
        <v>0</v>
      </c>
    </row>
    <row r="374" ht="12.75">
      <c r="R374">
        <f t="shared" si="5"/>
        <v>0</v>
      </c>
    </row>
    <row r="375" ht="12.75">
      <c r="R375">
        <f t="shared" si="5"/>
        <v>0</v>
      </c>
    </row>
    <row r="376" ht="12.75">
      <c r="R376">
        <f t="shared" si="5"/>
        <v>0</v>
      </c>
    </row>
    <row r="377" ht="12.75">
      <c r="R377">
        <f t="shared" si="5"/>
        <v>0</v>
      </c>
    </row>
    <row r="378" ht="12.75">
      <c r="R378">
        <f t="shared" si="5"/>
        <v>0</v>
      </c>
    </row>
    <row r="379" ht="12.75">
      <c r="R379">
        <f t="shared" si="5"/>
        <v>0</v>
      </c>
    </row>
    <row r="380" ht="12.75">
      <c r="R380">
        <f t="shared" si="5"/>
        <v>0</v>
      </c>
    </row>
    <row r="381" ht="12.75">
      <c r="R381">
        <f t="shared" si="5"/>
        <v>0</v>
      </c>
    </row>
    <row r="382" ht="12.75">
      <c r="R382">
        <f t="shared" si="5"/>
        <v>0</v>
      </c>
    </row>
    <row r="383" ht="12.75">
      <c r="R383">
        <f t="shared" si="5"/>
        <v>0</v>
      </c>
    </row>
    <row r="384" ht="12.75">
      <c r="R384">
        <f t="shared" si="5"/>
        <v>0</v>
      </c>
    </row>
    <row r="385" ht="12.75">
      <c r="R385">
        <f t="shared" si="5"/>
        <v>0</v>
      </c>
    </row>
    <row r="386" ht="12.75">
      <c r="R386">
        <f t="shared" si="5"/>
        <v>0</v>
      </c>
    </row>
    <row r="387" ht="12.75">
      <c r="R387">
        <f t="shared" si="5"/>
        <v>0</v>
      </c>
    </row>
    <row r="388" ht="12.75">
      <c r="R388">
        <f t="shared" si="5"/>
        <v>0</v>
      </c>
    </row>
    <row r="389" ht="12.75">
      <c r="R389">
        <f t="shared" si="5"/>
        <v>0</v>
      </c>
    </row>
    <row r="390" ht="12.75">
      <c r="R390">
        <f t="shared" si="5"/>
        <v>0</v>
      </c>
    </row>
    <row r="391" ht="12.75">
      <c r="R391">
        <f t="shared" si="5"/>
        <v>0</v>
      </c>
    </row>
    <row r="392" ht="12.75">
      <c r="R392">
        <f t="shared" si="5"/>
        <v>0</v>
      </c>
    </row>
    <row r="393" ht="12.75">
      <c r="R393">
        <f t="shared" si="5"/>
        <v>0</v>
      </c>
    </row>
    <row r="394" ht="12.75">
      <c r="R394">
        <f t="shared" si="5"/>
        <v>0</v>
      </c>
    </row>
    <row r="395" ht="12.75">
      <c r="R395">
        <f t="shared" si="5"/>
        <v>0</v>
      </c>
    </row>
    <row r="396" ht="12.75">
      <c r="R396">
        <f t="shared" si="5"/>
        <v>0</v>
      </c>
    </row>
    <row r="397" ht="12.75">
      <c r="R397">
        <f t="shared" si="5"/>
        <v>0</v>
      </c>
    </row>
    <row r="398" ht="12.75">
      <c r="R398">
        <f t="shared" si="5"/>
        <v>0</v>
      </c>
    </row>
    <row r="399" ht="12.75">
      <c r="R399">
        <f t="shared" si="5"/>
        <v>0</v>
      </c>
    </row>
    <row r="400" ht="12.75">
      <c r="R400">
        <f t="shared" si="5"/>
        <v>0</v>
      </c>
    </row>
    <row r="401" ht="12.75">
      <c r="R401">
        <f t="shared" si="5"/>
        <v>0</v>
      </c>
    </row>
    <row r="402" ht="12.75">
      <c r="R402">
        <f t="shared" si="5"/>
        <v>0</v>
      </c>
    </row>
    <row r="403" ht="12.75">
      <c r="R403">
        <f t="shared" si="5"/>
        <v>0</v>
      </c>
    </row>
    <row r="404" ht="12.75">
      <c r="R404">
        <f t="shared" si="5"/>
        <v>0</v>
      </c>
    </row>
    <row r="405" ht="12.75">
      <c r="R405">
        <f t="shared" si="5"/>
        <v>0</v>
      </c>
    </row>
    <row r="406" ht="12.75">
      <c r="R406">
        <f t="shared" si="5"/>
        <v>0</v>
      </c>
    </row>
    <row r="407" ht="12.75">
      <c r="R407">
        <f t="shared" si="5"/>
        <v>0</v>
      </c>
    </row>
    <row r="408" ht="12.75">
      <c r="R408">
        <f t="shared" si="5"/>
        <v>0</v>
      </c>
    </row>
    <row r="409" ht="12.75">
      <c r="R409">
        <f aca="true" t="shared" si="6" ref="R409:R441">IF(R408&lt;1,0,NPER($E$10/12,-$J$7,O409))</f>
        <v>0</v>
      </c>
    </row>
    <row r="410" ht="12.75">
      <c r="R410">
        <f t="shared" si="6"/>
        <v>0</v>
      </c>
    </row>
    <row r="411" ht="12.75">
      <c r="R411">
        <f t="shared" si="6"/>
        <v>0</v>
      </c>
    </row>
    <row r="412" ht="12.75">
      <c r="R412">
        <f t="shared" si="6"/>
        <v>0</v>
      </c>
    </row>
    <row r="413" ht="12.75">
      <c r="R413">
        <f t="shared" si="6"/>
        <v>0</v>
      </c>
    </row>
    <row r="414" ht="12.75">
      <c r="R414">
        <f t="shared" si="6"/>
        <v>0</v>
      </c>
    </row>
    <row r="415" ht="12.75">
      <c r="R415">
        <f t="shared" si="6"/>
        <v>0</v>
      </c>
    </row>
    <row r="416" ht="12.75">
      <c r="R416">
        <f t="shared" si="6"/>
        <v>0</v>
      </c>
    </row>
    <row r="417" ht="12.75">
      <c r="R417">
        <f t="shared" si="6"/>
        <v>0</v>
      </c>
    </row>
    <row r="418" ht="12.75">
      <c r="R418">
        <f t="shared" si="6"/>
        <v>0</v>
      </c>
    </row>
    <row r="419" ht="12.75">
      <c r="R419">
        <f t="shared" si="6"/>
        <v>0</v>
      </c>
    </row>
    <row r="420" ht="12.75">
      <c r="R420">
        <f t="shared" si="6"/>
        <v>0</v>
      </c>
    </row>
    <row r="421" ht="12.75">
      <c r="R421">
        <f t="shared" si="6"/>
        <v>0</v>
      </c>
    </row>
    <row r="422" ht="12.75">
      <c r="R422">
        <f t="shared" si="6"/>
        <v>0</v>
      </c>
    </row>
    <row r="423" ht="12.75">
      <c r="R423">
        <f t="shared" si="6"/>
        <v>0</v>
      </c>
    </row>
    <row r="424" ht="12.75">
      <c r="R424">
        <f t="shared" si="6"/>
        <v>0</v>
      </c>
    </row>
    <row r="425" ht="12.75">
      <c r="R425">
        <f t="shared" si="6"/>
        <v>0</v>
      </c>
    </row>
    <row r="426" ht="12.75">
      <c r="R426">
        <f t="shared" si="6"/>
        <v>0</v>
      </c>
    </row>
    <row r="427" ht="12.75">
      <c r="R427">
        <f t="shared" si="6"/>
        <v>0</v>
      </c>
    </row>
    <row r="428" ht="12.75">
      <c r="R428">
        <f t="shared" si="6"/>
        <v>0</v>
      </c>
    </row>
    <row r="429" ht="12.75">
      <c r="R429">
        <f t="shared" si="6"/>
        <v>0</v>
      </c>
    </row>
    <row r="430" ht="12.75">
      <c r="R430">
        <f t="shared" si="6"/>
        <v>0</v>
      </c>
    </row>
    <row r="431" ht="12.75">
      <c r="R431">
        <f t="shared" si="6"/>
        <v>0</v>
      </c>
    </row>
    <row r="432" ht="12.75">
      <c r="R432">
        <f t="shared" si="6"/>
        <v>0</v>
      </c>
    </row>
    <row r="433" ht="12.75">
      <c r="R433">
        <f t="shared" si="6"/>
        <v>0</v>
      </c>
    </row>
    <row r="434" ht="12.75">
      <c r="R434">
        <f t="shared" si="6"/>
        <v>0</v>
      </c>
    </row>
    <row r="435" ht="12.75">
      <c r="R435">
        <f t="shared" si="6"/>
        <v>0</v>
      </c>
    </row>
    <row r="436" ht="12.75">
      <c r="R436">
        <f t="shared" si="6"/>
        <v>0</v>
      </c>
    </row>
    <row r="437" ht="12.75">
      <c r="R437">
        <f t="shared" si="6"/>
        <v>0</v>
      </c>
    </row>
    <row r="438" ht="12.75">
      <c r="R438">
        <f t="shared" si="6"/>
        <v>0</v>
      </c>
    </row>
    <row r="439" ht="12.75">
      <c r="R439">
        <f t="shared" si="6"/>
        <v>0</v>
      </c>
    </row>
    <row r="440" ht="12.75">
      <c r="R440">
        <f t="shared" si="6"/>
        <v>0</v>
      </c>
    </row>
    <row r="441" ht="12.75">
      <c r="R441">
        <f t="shared" si="6"/>
        <v>0</v>
      </c>
    </row>
  </sheetData>
  <sheetProtection/>
  <mergeCells count="2">
    <mergeCell ref="B4:B8"/>
    <mergeCell ref="B2:F2"/>
  </mergeCells>
  <conditionalFormatting sqref="F4">
    <cfRule type="iconSet" priority="1" dxfId="9">
      <iconSet iconSet="3Arrows" showValue="0">
        <cfvo type="percent" val="0"/>
        <cfvo type="num" val="0"/>
        <cfvo gte="0" type="num" val="0"/>
      </iconSet>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Mortgage loan calculator</dc:title>
  <dc:subject/>
  <dc:creator>Luisa Toro</dc:creator>
  <cp:keywords/>
  <dc:description/>
  <cp:lastModifiedBy>Luisa Toro</cp:lastModifiedBy>
  <cp:lastPrinted>2013-01-25T21:23:18Z</cp:lastPrinted>
  <dcterms:created xsi:type="dcterms:W3CDTF">2013-07-13T22:47:25Z</dcterms:created>
  <dcterms:modified xsi:type="dcterms:W3CDTF">2013-07-15T20:05:34Z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TC028023529991</vt:lpwstr>
  </property>
</Properties>
</file>